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I:\Confidential Financial Statements\CFS 2025\"/>
    </mc:Choice>
  </mc:AlternateContent>
  <xr:revisionPtr revIDLastSave="0" documentId="13_ncr:1_{17B2FBE9-5830-4025-B135-B008059A31CE}" xr6:coauthVersionLast="47" xr6:coauthVersionMax="47" xr10:uidLastSave="{00000000-0000-0000-0000-000000000000}"/>
  <bookViews>
    <workbookView xWindow="28680" yWindow="-120" windowWidth="29040" windowHeight="15720" tabRatio="697" xr2:uid="{00000000-000D-0000-FFFF-FFFF00000000}"/>
  </bookViews>
  <sheets>
    <sheet name="Table of Contents" sheetId="25" r:id="rId1"/>
    <sheet name="Helpful Infomation" sheetId="8" r:id="rId2"/>
    <sheet name="Parish Info" sheetId="19" state="hidden" r:id="rId3"/>
    <sheet name="Drop down options" sheetId="22" state="hidden" r:id="rId4"/>
    <sheet name="Data Entry" sheetId="2" r:id="rId5"/>
    <sheet name="COVID-19" sheetId="14" r:id="rId6"/>
    <sheet name="Restricted Reconciliation" sheetId="13" r:id="rId7"/>
    <sheet name="Explanations" sheetId="7" r:id="rId8"/>
    <sheet name="Retained Earnings Roll Forward" sheetId="24" r:id="rId9"/>
    <sheet name="Depreciation Calculation" sheetId="23" r:id="rId10"/>
    <sheet name="Balance Sheet" sheetId="15" r:id="rId11"/>
    <sheet name="Consolidated - Profit &amp; Loss" sheetId="21" r:id="rId12"/>
    <sheet name="School - Profit &amp; Loss" sheetId="6" r:id="rId13"/>
    <sheet name="Assessment Calculation" sheetId="5" r:id="rId14"/>
    <sheet name="Cover Letter" sheetId="12" r:id="rId15"/>
  </sheets>
  <definedNames>
    <definedName name="_Hlt45439745" localSheetId="1">'Helpful Infomation'!#REF!</definedName>
    <definedName name="_xlnm.Print_Area" localSheetId="10">'Balance Sheet'!$B$2:$J$45</definedName>
    <definedName name="_xlnm.Print_Area" localSheetId="11">'Consolidated - Profit &amp; Loss'!$B$1:$P$56</definedName>
    <definedName name="_xlnm.Print_Area" localSheetId="14">'Cover Letter'!$A$2:$H$43</definedName>
    <definedName name="_xlnm.Print_Area" localSheetId="5">'COVID-19'!$A$1:$G$43</definedName>
    <definedName name="_xlnm.Print_Area" localSheetId="4">'Data Entry'!$A$1:$P$265</definedName>
    <definedName name="_xlnm.Print_Area" localSheetId="7">Explanations!$A$1:$G$56</definedName>
    <definedName name="_xlnm.Print_Area" localSheetId="1">'Helpful Infomation'!$C$1:$C$90</definedName>
    <definedName name="_xlnm.Print_Area" localSheetId="6">'Restricted Reconciliation'!$A$1:$AA$37</definedName>
    <definedName name="_xlnm.Print_Area" localSheetId="12">'School - Profit &amp; Loss'!$A$1:$G$38</definedName>
    <definedName name="_xlnm.Print_Titles" localSheetId="4">'Data Entry'!$10:$11</definedName>
    <definedName name="Schools">'Data Entry'!$H$3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24" l="1"/>
  <c r="C7" i="13"/>
  <c r="G258" i="2"/>
  <c r="E258" i="2"/>
  <c r="I258" i="2"/>
  <c r="H258" i="2"/>
  <c r="F258" i="2"/>
  <c r="D258" i="2"/>
  <c r="C258" i="2"/>
  <c r="C20" i="5"/>
  <c r="H15" i="13" l="1"/>
  <c r="L10" i="23" l="1"/>
  <c r="Q10" i="23"/>
  <c r="J10" i="23" s="1"/>
  <c r="M10" i="23" s="1"/>
  <c r="R10" i="23"/>
  <c r="K11" i="23"/>
  <c r="N11" i="23" s="1"/>
  <c r="O11" i="23" s="1"/>
  <c r="L11" i="23"/>
  <c r="Q11" i="23"/>
  <c r="J11" i="23" s="1"/>
  <c r="M11" i="23" s="1"/>
  <c r="P11" i="23" s="1"/>
  <c r="R11" i="23"/>
  <c r="L12" i="23"/>
  <c r="Q12" i="23"/>
  <c r="J12" i="23" s="1"/>
  <c r="R12" i="23"/>
  <c r="J13" i="23"/>
  <c r="K13" i="23"/>
  <c r="L13" i="23"/>
  <c r="Q13" i="23"/>
  <c r="R13" i="23"/>
  <c r="J14" i="23"/>
  <c r="M14" i="23" s="1"/>
  <c r="K14" i="23"/>
  <c r="N14" i="23" s="1"/>
  <c r="O14" i="23" s="1"/>
  <c r="L14" i="23"/>
  <c r="Q14" i="23"/>
  <c r="R14" i="23"/>
  <c r="L15" i="23"/>
  <c r="Q15" i="23"/>
  <c r="J15" i="23" s="1"/>
  <c r="M15" i="23" s="1"/>
  <c r="R15" i="23"/>
  <c r="J16" i="23"/>
  <c r="M16" i="23" s="1"/>
  <c r="K16" i="23"/>
  <c r="L16" i="23"/>
  <c r="Q16" i="23"/>
  <c r="R16" i="23"/>
  <c r="J17" i="23"/>
  <c r="L17" i="23"/>
  <c r="Q17" i="23"/>
  <c r="K17" i="23" s="1"/>
  <c r="N17" i="23" s="1"/>
  <c r="O17" i="23" s="1"/>
  <c r="R17" i="23"/>
  <c r="L18" i="23"/>
  <c r="Q18" i="23"/>
  <c r="J18" i="23" s="1"/>
  <c r="M18" i="23" s="1"/>
  <c r="R18" i="23"/>
  <c r="J19" i="23"/>
  <c r="K19" i="23"/>
  <c r="L19" i="23"/>
  <c r="Q19" i="23"/>
  <c r="R19" i="23"/>
  <c r="J20" i="23"/>
  <c r="M20" i="23" s="1"/>
  <c r="L20" i="23"/>
  <c r="Q20" i="23"/>
  <c r="K20" i="23" s="1"/>
  <c r="R20" i="23"/>
  <c r="K21" i="23"/>
  <c r="L21" i="23"/>
  <c r="Q21" i="23"/>
  <c r="J21" i="23" s="1"/>
  <c r="M21" i="23" s="1"/>
  <c r="R21" i="23"/>
  <c r="L22" i="23"/>
  <c r="Q22" i="23"/>
  <c r="J22" i="23" s="1"/>
  <c r="M22" i="23" s="1"/>
  <c r="R22" i="23"/>
  <c r="L23" i="23"/>
  <c r="Q23" i="23"/>
  <c r="J23" i="23" s="1"/>
  <c r="R23" i="23"/>
  <c r="J24" i="23"/>
  <c r="M24" i="23" s="1"/>
  <c r="K24" i="23"/>
  <c r="L24" i="23"/>
  <c r="Q24" i="23"/>
  <c r="R24" i="23"/>
  <c r="J25" i="23"/>
  <c r="K25" i="23"/>
  <c r="L25" i="23"/>
  <c r="Q25" i="23"/>
  <c r="R25" i="23"/>
  <c r="L26" i="23"/>
  <c r="Q26" i="23"/>
  <c r="J26" i="23" s="1"/>
  <c r="R26" i="23"/>
  <c r="J27" i="23"/>
  <c r="K27" i="23"/>
  <c r="L27" i="23"/>
  <c r="N27" i="23"/>
  <c r="O27" i="23" s="1"/>
  <c r="Q27" i="23"/>
  <c r="R27" i="23"/>
  <c r="J28" i="23"/>
  <c r="M28" i="23" s="1"/>
  <c r="K28" i="23"/>
  <c r="N28" i="23" s="1"/>
  <c r="L28" i="23"/>
  <c r="Q28" i="23"/>
  <c r="R28" i="23"/>
  <c r="L29" i="23"/>
  <c r="Q29" i="23"/>
  <c r="J29" i="23" s="1"/>
  <c r="R29" i="23"/>
  <c r="L30" i="23"/>
  <c r="Q30" i="23"/>
  <c r="J30" i="23" s="1"/>
  <c r="M30" i="23" s="1"/>
  <c r="R30" i="23"/>
  <c r="J31" i="23"/>
  <c r="K31" i="23"/>
  <c r="L31" i="23"/>
  <c r="M31" i="23" s="1"/>
  <c r="Q31" i="23"/>
  <c r="R31" i="23"/>
  <c r="J32" i="23"/>
  <c r="M32" i="23" s="1"/>
  <c r="L32" i="23"/>
  <c r="Q32" i="23"/>
  <c r="K32" i="23" s="1"/>
  <c r="R32" i="23"/>
  <c r="K33" i="23"/>
  <c r="L33" i="23"/>
  <c r="Q33" i="23"/>
  <c r="J33" i="23" s="1"/>
  <c r="M33" i="23" s="1"/>
  <c r="R33" i="23"/>
  <c r="J34" i="23"/>
  <c r="M34" i="23" s="1"/>
  <c r="K34" i="23"/>
  <c r="N34" i="23" s="1"/>
  <c r="O34" i="23" s="1"/>
  <c r="L34" i="23"/>
  <c r="Q34" i="23"/>
  <c r="R34" i="23"/>
  <c r="J35" i="23"/>
  <c r="M35" i="23" s="1"/>
  <c r="L35" i="23"/>
  <c r="Q35" i="23"/>
  <c r="K35" i="23" s="1"/>
  <c r="N35" i="23" s="1"/>
  <c r="O35" i="23" s="1"/>
  <c r="R35" i="23"/>
  <c r="K36" i="23"/>
  <c r="L36" i="23"/>
  <c r="Q36" i="23"/>
  <c r="J36" i="23" s="1"/>
  <c r="M36" i="23" s="1"/>
  <c r="R36" i="23"/>
  <c r="L37" i="23"/>
  <c r="Q37" i="23"/>
  <c r="J37" i="23" s="1"/>
  <c r="M37" i="23" s="1"/>
  <c r="R37" i="23"/>
  <c r="L38" i="23"/>
  <c r="Q38" i="23"/>
  <c r="J38" i="23" s="1"/>
  <c r="R38" i="23"/>
  <c r="J39" i="23"/>
  <c r="M39" i="23" s="1"/>
  <c r="K39" i="23"/>
  <c r="N39" i="23" s="1"/>
  <c r="O39" i="23" s="1"/>
  <c r="L39" i="23"/>
  <c r="Q39" i="23"/>
  <c r="R39" i="23"/>
  <c r="J40" i="23"/>
  <c r="M40" i="23" s="1"/>
  <c r="L40" i="23"/>
  <c r="Q40" i="23"/>
  <c r="K40" i="23" s="1"/>
  <c r="N40" i="23" s="1"/>
  <c r="O40" i="23" s="1"/>
  <c r="R40" i="23"/>
  <c r="J9" i="23"/>
  <c r="K9" i="23"/>
  <c r="R9" i="23"/>
  <c r="Q9" i="23"/>
  <c r="C232" i="2"/>
  <c r="C229" i="2"/>
  <c r="C178" i="2"/>
  <c r="C171" i="2"/>
  <c r="P163" i="2"/>
  <c r="P162" i="2"/>
  <c r="P161" i="2"/>
  <c r="P160" i="2"/>
  <c r="P156" i="2"/>
  <c r="P155" i="2"/>
  <c r="P154" i="2"/>
  <c r="P153" i="2"/>
  <c r="P152" i="2"/>
  <c r="P147" i="2"/>
  <c r="P146" i="2"/>
  <c r="P145" i="2"/>
  <c r="P144" i="2"/>
  <c r="I142" i="2"/>
  <c r="P141" i="2"/>
  <c r="P140" i="2"/>
  <c r="P139" i="2"/>
  <c r="P138" i="2"/>
  <c r="P122" i="2"/>
  <c r="P59" i="2"/>
  <c r="P58" i="2"/>
  <c r="P57" i="2"/>
  <c r="P56" i="2"/>
  <c r="P55" i="2"/>
  <c r="P54" i="2"/>
  <c r="P53" i="2"/>
  <c r="P50" i="2"/>
  <c r="P49" i="2"/>
  <c r="P48" i="2"/>
  <c r="P47" i="2"/>
  <c r="P46" i="2"/>
  <c r="P45" i="2"/>
  <c r="P44" i="2"/>
  <c r="P43" i="2"/>
  <c r="P40" i="2"/>
  <c r="P39" i="2"/>
  <c r="P35" i="2"/>
  <c r="P34" i="2"/>
  <c r="P33" i="2"/>
  <c r="P32" i="2"/>
  <c r="P29" i="2"/>
  <c r="P28" i="2"/>
  <c r="P27" i="2"/>
  <c r="P26" i="2"/>
  <c r="P14" i="2"/>
  <c r="P61" i="2" s="1"/>
  <c r="J184" i="2"/>
  <c r="P180" i="2"/>
  <c r="P179" i="2"/>
  <c r="P177" i="2"/>
  <c r="P176" i="2"/>
  <c r="P174" i="2"/>
  <c r="P173" i="2"/>
  <c r="P172" i="2"/>
  <c r="P170" i="2"/>
  <c r="P169" i="2"/>
  <c r="P167" i="2"/>
  <c r="P166" i="2"/>
  <c r="C164" i="2"/>
  <c r="O158" i="2"/>
  <c r="N158" i="2"/>
  <c r="M158" i="2"/>
  <c r="L158" i="2"/>
  <c r="K158" i="2"/>
  <c r="I158" i="2"/>
  <c r="H158" i="2"/>
  <c r="G158" i="2"/>
  <c r="F158" i="2"/>
  <c r="E158" i="2"/>
  <c r="D158" i="2"/>
  <c r="C158" i="2"/>
  <c r="P158" i="2" s="1"/>
  <c r="P157" i="2"/>
  <c r="P151" i="2"/>
  <c r="P150" i="2"/>
  <c r="P149" i="2"/>
  <c r="P148" i="2"/>
  <c r="C142" i="2"/>
  <c r="I136" i="2"/>
  <c r="H136" i="2"/>
  <c r="G136" i="2"/>
  <c r="F136" i="2"/>
  <c r="E136" i="2"/>
  <c r="D136" i="2"/>
  <c r="C136" i="2"/>
  <c r="P135" i="2"/>
  <c r="P134" i="2"/>
  <c r="P133" i="2"/>
  <c r="P132" i="2"/>
  <c r="P131" i="2"/>
  <c r="P130" i="2"/>
  <c r="N128" i="2"/>
  <c r="M128" i="2"/>
  <c r="L128" i="2"/>
  <c r="I128" i="2"/>
  <c r="H128" i="2"/>
  <c r="G128" i="2"/>
  <c r="F128" i="2"/>
  <c r="E128" i="2"/>
  <c r="D128" i="2"/>
  <c r="C128" i="2"/>
  <c r="P128" i="2" s="1"/>
  <c r="P127" i="2"/>
  <c r="P126" i="2"/>
  <c r="P125" i="2"/>
  <c r="P124" i="2"/>
  <c r="P123" i="2"/>
  <c r="P121" i="2"/>
  <c r="P120" i="2"/>
  <c r="P119" i="2"/>
  <c r="P118" i="2"/>
  <c r="P117" i="2"/>
  <c r="C109" i="2"/>
  <c r="P99" i="2"/>
  <c r="P98" i="2"/>
  <c r="L95" i="2"/>
  <c r="J93" i="2"/>
  <c r="I93" i="2"/>
  <c r="C93" i="2"/>
  <c r="P93" i="2"/>
  <c r="P91" i="2"/>
  <c r="P90" i="2"/>
  <c r="P89" i="2"/>
  <c r="D93" i="2"/>
  <c r="K86" i="2"/>
  <c r="J86" i="2"/>
  <c r="I86" i="2"/>
  <c r="H86" i="2"/>
  <c r="G86" i="2"/>
  <c r="F86" i="2"/>
  <c r="E86" i="2"/>
  <c r="D86" i="2"/>
  <c r="C86" i="2"/>
  <c r="C95" i="2" s="1"/>
  <c r="P84" i="2"/>
  <c r="P83" i="2"/>
  <c r="P82" i="2"/>
  <c r="P79" i="2"/>
  <c r="P78" i="2"/>
  <c r="P77" i="2"/>
  <c r="P76" i="2"/>
  <c r="P73" i="2"/>
  <c r="P72" i="2"/>
  <c r="P71" i="2"/>
  <c r="P70" i="2"/>
  <c r="P69" i="2"/>
  <c r="P68" i="2"/>
  <c r="P67" i="2"/>
  <c r="P66" i="2"/>
  <c r="P65" i="2"/>
  <c r="N61" i="2"/>
  <c r="M61" i="2"/>
  <c r="L61" i="2"/>
  <c r="K61" i="2"/>
  <c r="J61" i="2"/>
  <c r="I61" i="2"/>
  <c r="H61" i="2"/>
  <c r="G61" i="2"/>
  <c r="F61" i="2"/>
  <c r="E61" i="2"/>
  <c r="D61" i="2"/>
  <c r="C61" i="2"/>
  <c r="P38" i="2"/>
  <c r="P23" i="2"/>
  <c r="P22" i="2"/>
  <c r="P21" i="2"/>
  <c r="P20" i="2"/>
  <c r="P17" i="2"/>
  <c r="P16" i="2"/>
  <c r="P15" i="2"/>
  <c r="C107" i="2" l="1"/>
  <c r="P86" i="2"/>
  <c r="N25" i="23"/>
  <c r="O25" i="23" s="1"/>
  <c r="N31" i="23"/>
  <c r="O31" i="23" s="1"/>
  <c r="M38" i="23"/>
  <c r="M23" i="23"/>
  <c r="N19" i="23"/>
  <c r="O19" i="23" s="1"/>
  <c r="P16" i="23"/>
  <c r="M26" i="23"/>
  <c r="P26" i="23" s="1"/>
  <c r="N20" i="23"/>
  <c r="N16" i="23"/>
  <c r="O16" i="23" s="1"/>
  <c r="M29" i="23"/>
  <c r="N24" i="23"/>
  <c r="O24" i="23" s="1"/>
  <c r="M12" i="23"/>
  <c r="P12" i="23" s="1"/>
  <c r="P40" i="23"/>
  <c r="N33" i="23"/>
  <c r="O33" i="23" s="1"/>
  <c r="K29" i="23"/>
  <c r="N29" i="23" s="1"/>
  <c r="O29" i="23" s="1"/>
  <c r="K18" i="23"/>
  <c r="N18" i="23" s="1"/>
  <c r="O18" i="23" s="1"/>
  <c r="N21" i="23"/>
  <c r="O21" i="23" s="1"/>
  <c r="P14" i="23"/>
  <c r="K37" i="23"/>
  <c r="N37" i="23" s="1"/>
  <c r="K26" i="23"/>
  <c r="N26" i="23" s="1"/>
  <c r="O26" i="23" s="1"/>
  <c r="K15" i="23"/>
  <c r="N15" i="23" s="1"/>
  <c r="O15" i="23" s="1"/>
  <c r="K12" i="23"/>
  <c r="N12" i="23" s="1"/>
  <c r="O12" i="23" s="1"/>
  <c r="P35" i="23"/>
  <c r="K22" i="23"/>
  <c r="N22" i="23" s="1"/>
  <c r="O22" i="23" s="1"/>
  <c r="K30" i="23"/>
  <c r="N30" i="23" s="1"/>
  <c r="O30" i="23" s="1"/>
  <c r="K23" i="23"/>
  <c r="N23" i="23" s="1"/>
  <c r="O23" i="23" s="1"/>
  <c r="N13" i="23"/>
  <c r="O13" i="23" s="1"/>
  <c r="K38" i="23"/>
  <c r="N38" i="23" s="1"/>
  <c r="N32" i="23"/>
  <c r="O32" i="23" s="1"/>
  <c r="M19" i="23"/>
  <c r="P19" i="23" s="1"/>
  <c r="M17" i="23"/>
  <c r="P17" i="23" s="1"/>
  <c r="M13" i="23"/>
  <c r="K10" i="23"/>
  <c r="N10" i="23" s="1"/>
  <c r="O10" i="23" s="1"/>
  <c r="N36" i="23"/>
  <c r="O36" i="23" s="1"/>
  <c r="P39" i="23"/>
  <c r="P31" i="23"/>
  <c r="M27" i="23"/>
  <c r="P27" i="23" s="1"/>
  <c r="M25" i="23"/>
  <c r="P28" i="23"/>
  <c r="O28" i="23"/>
  <c r="P34" i="23"/>
  <c r="P18" i="23"/>
  <c r="P25" i="23"/>
  <c r="P20" i="23"/>
  <c r="O20" i="23"/>
  <c r="P10" i="23"/>
  <c r="P136" i="2"/>
  <c r="B14" i="13"/>
  <c r="J15" i="13"/>
  <c r="K15" i="13"/>
  <c r="L15" i="13"/>
  <c r="M15" i="13"/>
  <c r="N15" i="13"/>
  <c r="O15" i="13"/>
  <c r="P15" i="13"/>
  <c r="Q15" i="13"/>
  <c r="R15" i="13"/>
  <c r="S15" i="13"/>
  <c r="T15" i="13"/>
  <c r="U15" i="13"/>
  <c r="V15" i="13"/>
  <c r="W15" i="13"/>
  <c r="X15" i="13"/>
  <c r="Y15" i="13"/>
  <c r="Z15" i="13"/>
  <c r="I15" i="13"/>
  <c r="H14" i="13"/>
  <c r="F14" i="13" s="1"/>
  <c r="J109" i="2"/>
  <c r="I109" i="2"/>
  <c r="H109" i="2"/>
  <c r="G109" i="2"/>
  <c r="F109" i="2"/>
  <c r="E109" i="2"/>
  <c r="D109" i="2"/>
  <c r="I2" i="2"/>
  <c r="G3" i="2"/>
  <c r="C3" i="2"/>
  <c r="C2" i="2"/>
  <c r="P36" i="23" l="1"/>
  <c r="P24" i="23"/>
  <c r="O37" i="23"/>
  <c r="P37" i="23"/>
  <c r="P38" i="23"/>
  <c r="O38" i="23"/>
  <c r="P22" i="23"/>
  <c r="P33" i="23"/>
  <c r="P15" i="23"/>
  <c r="P30" i="23"/>
  <c r="P23" i="23"/>
  <c r="P32" i="23"/>
  <c r="P13" i="23"/>
  <c r="P29" i="23"/>
  <c r="P21" i="23"/>
  <c r="B38" i="24"/>
  <c r="B37" i="6"/>
  <c r="A1" i="6"/>
  <c r="G18" i="6"/>
  <c r="G12" i="6"/>
  <c r="G15" i="6"/>
  <c r="G14" i="6"/>
  <c r="G13" i="6"/>
  <c r="G10" i="6"/>
  <c r="G1" i="6"/>
  <c r="P8" i="23"/>
  <c r="M8" i="23"/>
  <c r="O8" i="23"/>
  <c r="N8" i="23"/>
  <c r="G16" i="6" l="1"/>
  <c r="H20" i="5" s="1"/>
  <c r="B7" i="24"/>
  <c r="B19" i="24"/>
  <c r="L9" i="23" l="1"/>
  <c r="P1" i="23"/>
  <c r="B6" i="23"/>
  <c r="B1" i="13"/>
  <c r="E37" i="7"/>
  <c r="C37" i="7"/>
  <c r="C22" i="7"/>
  <c r="C21" i="7"/>
  <c r="I17" i="13"/>
  <c r="I19" i="13" s="1"/>
  <c r="H18" i="13"/>
  <c r="C16" i="13"/>
  <c r="N9" i="23" l="1"/>
  <c r="O9" i="23" s="1"/>
  <c r="M9" i="23"/>
  <c r="E250" i="2"/>
  <c r="C8" i="13"/>
  <c r="C5" i="13"/>
  <c r="P9" i="23" l="1"/>
  <c r="G250" i="2" s="1"/>
  <c r="K250" i="2"/>
  <c r="K258" i="2" s="1"/>
  <c r="J48" i="21" s="1"/>
  <c r="C12" i="13" s="1"/>
  <c r="B18" i="13"/>
  <c r="B17" i="13"/>
  <c r="B13" i="13"/>
  <c r="B12" i="13"/>
  <c r="B11" i="13"/>
  <c r="B10" i="13"/>
  <c r="H16" i="13"/>
  <c r="H10" i="13"/>
  <c r="Y17" i="13"/>
  <c r="Y19" i="13" s="1"/>
  <c r="E16" i="13"/>
  <c r="D16" i="13"/>
  <c r="P257" i="2"/>
  <c r="P256" i="2"/>
  <c r="P255" i="2"/>
  <c r="H41" i="21"/>
  <c r="H20" i="21"/>
  <c r="J42" i="21"/>
  <c r="C11" i="13" s="1"/>
  <c r="P21" i="21"/>
  <c r="P24" i="21" s="1"/>
  <c r="J20" i="21"/>
  <c r="H13" i="21"/>
  <c r="H40" i="21"/>
  <c r="J16" i="21"/>
  <c r="J15" i="21"/>
  <c r="H15" i="21"/>
  <c r="C15" i="13" l="1"/>
  <c r="P250" i="2"/>
  <c r="C18" i="24" s="1"/>
  <c r="H33" i="21"/>
  <c r="B1" i="12" l="1"/>
  <c r="A1" i="5"/>
  <c r="B1" i="21"/>
  <c r="B2" i="15"/>
  <c r="A1" i="23"/>
  <c r="A1" i="24"/>
  <c r="P264" i="2"/>
  <c r="C17" i="24" s="1"/>
  <c r="P263" i="2"/>
  <c r="O260" i="2"/>
  <c r="K260" i="2"/>
  <c r="J260" i="2"/>
  <c r="P254" i="2"/>
  <c r="P252" i="2"/>
  <c r="P251" i="2"/>
  <c r="P249" i="2"/>
  <c r="P248" i="2"/>
  <c r="P247" i="2"/>
  <c r="P246" i="2"/>
  <c r="P245" i="2"/>
  <c r="P244" i="2"/>
  <c r="P243" i="2"/>
  <c r="P241" i="2"/>
  <c r="P240" i="2"/>
  <c r="P239" i="2"/>
  <c r="P238" i="2"/>
  <c r="P237" i="2"/>
  <c r="P236" i="2"/>
  <c r="P235" i="2"/>
  <c r="P234" i="2"/>
  <c r="J258" i="2"/>
  <c r="C168" i="2"/>
  <c r="P231" i="2"/>
  <c r="P230" i="2"/>
  <c r="P228" i="2"/>
  <c r="P227" i="2"/>
  <c r="P226" i="2"/>
  <c r="P225" i="2"/>
  <c r="P224" i="2"/>
  <c r="P223" i="2"/>
  <c r="P222" i="2"/>
  <c r="P221" i="2"/>
  <c r="P220" i="2"/>
  <c r="P219" i="2"/>
  <c r="P216" i="2"/>
  <c r="P215" i="2"/>
  <c r="P214" i="2"/>
  <c r="P213" i="2"/>
  <c r="P212" i="2"/>
  <c r="P211" i="2"/>
  <c r="P209" i="2"/>
  <c r="P208" i="2"/>
  <c r="P207" i="2"/>
  <c r="P206" i="2"/>
  <c r="P210" i="2"/>
  <c r="N217" i="2"/>
  <c r="M217" i="2"/>
  <c r="L217" i="2"/>
  <c r="D217" i="2"/>
  <c r="C217" i="2"/>
  <c r="P203" i="2"/>
  <c r="P202" i="2"/>
  <c r="P201" i="2"/>
  <c r="P200" i="2"/>
  <c r="P199" i="2"/>
  <c r="P197" i="2"/>
  <c r="P196" i="2"/>
  <c r="P195" i="2"/>
  <c r="P194" i="2"/>
  <c r="P193" i="2"/>
  <c r="P191" i="2"/>
  <c r="P190" i="2"/>
  <c r="P189" i="2"/>
  <c r="E35" i="24" l="1"/>
  <c r="G35" i="24" s="1"/>
  <c r="C16" i="24"/>
  <c r="A6" i="7"/>
  <c r="A1" i="7"/>
  <c r="A1" i="14" l="1"/>
  <c r="K2" i="2" l="1"/>
  <c r="B1" i="8"/>
  <c r="D1" i="25"/>
  <c r="N242" i="2" l="1"/>
  <c r="M242" i="2"/>
  <c r="L242" i="2"/>
  <c r="I242" i="2"/>
  <c r="H242" i="2"/>
  <c r="G242" i="2"/>
  <c r="F242" i="2"/>
  <c r="E242" i="2"/>
  <c r="G31" i="6" s="1"/>
  <c r="D242" i="2"/>
  <c r="C242" i="2"/>
  <c r="N229" i="2"/>
  <c r="M229" i="2"/>
  <c r="L229" i="2"/>
  <c r="I229" i="2"/>
  <c r="I232" i="2" s="1"/>
  <c r="H229" i="2"/>
  <c r="H232" i="2" s="1"/>
  <c r="G229" i="2"/>
  <c r="G232" i="2" s="1"/>
  <c r="F229" i="2"/>
  <c r="F232" i="2" s="1"/>
  <c r="E229" i="2"/>
  <c r="E232" i="2" s="1"/>
  <c r="G30" i="6" s="1"/>
  <c r="D229" i="2"/>
  <c r="N198" i="2"/>
  <c r="N28" i="21" s="1"/>
  <c r="M198" i="2"/>
  <c r="L28" i="21" s="1"/>
  <c r="L198" i="2"/>
  <c r="J28" i="21" s="1"/>
  <c r="I198" i="2"/>
  <c r="H198" i="2"/>
  <c r="G198" i="2"/>
  <c r="F198" i="2"/>
  <c r="E198" i="2"/>
  <c r="D198" i="2"/>
  <c r="C198" i="2"/>
  <c r="I192" i="2"/>
  <c r="H192" i="2"/>
  <c r="G192" i="2"/>
  <c r="G204" i="2" s="1"/>
  <c r="F192" i="2"/>
  <c r="D192" i="2"/>
  <c r="C192" i="2"/>
  <c r="N192" i="2"/>
  <c r="M192" i="2"/>
  <c r="L192" i="2"/>
  <c r="E192" i="2"/>
  <c r="B25" i="24"/>
  <c r="B24" i="24"/>
  <c r="B15" i="24"/>
  <c r="B14" i="24"/>
  <c r="B13" i="24"/>
  <c r="B12" i="24"/>
  <c r="B11" i="24"/>
  <c r="B10" i="24"/>
  <c r="I181" i="2"/>
  <c r="H181" i="2"/>
  <c r="G181" i="2"/>
  <c r="F181" i="2"/>
  <c r="E181" i="2"/>
  <c r="D181" i="2"/>
  <c r="C181" i="2"/>
  <c r="I178" i="2"/>
  <c r="H178" i="2"/>
  <c r="G178" i="2"/>
  <c r="F178" i="2"/>
  <c r="E178" i="2"/>
  <c r="D178" i="2"/>
  <c r="I175" i="2"/>
  <c r="H175" i="2"/>
  <c r="G175" i="2"/>
  <c r="F175" i="2"/>
  <c r="E175" i="2"/>
  <c r="D175" i="2"/>
  <c r="C175" i="2"/>
  <c r="I171" i="2"/>
  <c r="H171" i="2"/>
  <c r="G171" i="2"/>
  <c r="F171" i="2"/>
  <c r="E171" i="2"/>
  <c r="D171" i="2"/>
  <c r="I168" i="2"/>
  <c r="H168" i="2"/>
  <c r="G168" i="2"/>
  <c r="F168" i="2"/>
  <c r="E168" i="2"/>
  <c r="D168" i="2"/>
  <c r="I164" i="2"/>
  <c r="H164" i="2"/>
  <c r="G164" i="2"/>
  <c r="F164" i="2"/>
  <c r="E164" i="2"/>
  <c r="G19" i="6" s="1"/>
  <c r="D164" i="2"/>
  <c r="O184" i="2"/>
  <c r="K184" i="2"/>
  <c r="H142" i="2"/>
  <c r="G142" i="2"/>
  <c r="F142" i="2"/>
  <c r="E142" i="2"/>
  <c r="D142" i="2"/>
  <c r="N184" i="2"/>
  <c r="M184" i="2"/>
  <c r="G11" i="6"/>
  <c r="H5" i="5"/>
  <c r="A3" i="5"/>
  <c r="C16" i="5"/>
  <c r="C12" i="5"/>
  <c r="C32" i="5"/>
  <c r="E182" i="2" l="1"/>
  <c r="G20" i="6" s="1"/>
  <c r="H28" i="21"/>
  <c r="N204" i="2"/>
  <c r="N27" i="21"/>
  <c r="M232" i="2"/>
  <c r="L31" i="21"/>
  <c r="D182" i="2"/>
  <c r="D184" i="2" s="1"/>
  <c r="P168" i="2"/>
  <c r="E204" i="2"/>
  <c r="G26" i="6"/>
  <c r="F182" i="2"/>
  <c r="M204" i="2"/>
  <c r="M260" i="2" s="1"/>
  <c r="L27" i="21"/>
  <c r="L232" i="2"/>
  <c r="J31" i="21"/>
  <c r="E184" i="2"/>
  <c r="H182" i="2"/>
  <c r="P175" i="2"/>
  <c r="C182" i="2"/>
  <c r="H27" i="21"/>
  <c r="H29" i="21" s="1"/>
  <c r="D232" i="2"/>
  <c r="H31" i="21"/>
  <c r="N232" i="2"/>
  <c r="N31" i="21"/>
  <c r="J32" i="21"/>
  <c r="L258" i="2"/>
  <c r="P181" i="2"/>
  <c r="L204" i="2"/>
  <c r="J27" i="21"/>
  <c r="P164" i="2"/>
  <c r="H22" i="21" s="1"/>
  <c r="P142" i="2"/>
  <c r="H19" i="21" s="1"/>
  <c r="P178" i="2"/>
  <c r="H32" i="21"/>
  <c r="P242" i="2"/>
  <c r="L32" i="21"/>
  <c r="M258" i="2"/>
  <c r="G182" i="2"/>
  <c r="G184" i="2" s="1"/>
  <c r="I182" i="2"/>
  <c r="D204" i="2"/>
  <c r="P171" i="2"/>
  <c r="N32" i="21"/>
  <c r="N258" i="2"/>
  <c r="I204" i="2"/>
  <c r="P198" i="2"/>
  <c r="H204" i="2"/>
  <c r="C204" i="2"/>
  <c r="P192" i="2"/>
  <c r="P229" i="2"/>
  <c r="F204" i="2"/>
  <c r="L184" i="2"/>
  <c r="J17" i="15"/>
  <c r="I13" i="15"/>
  <c r="P108" i="2"/>
  <c r="P258" i="2" l="1"/>
  <c r="P182" i="2"/>
  <c r="C184" i="2"/>
  <c r="D260" i="2"/>
  <c r="N260" i="2"/>
  <c r="P232" i="2"/>
  <c r="G28" i="6"/>
  <c r="G27" i="6"/>
  <c r="L260" i="2"/>
  <c r="C260" i="2"/>
  <c r="P204" i="2"/>
  <c r="O95" i="2"/>
  <c r="O107" i="2" s="1"/>
  <c r="N95" i="2"/>
  <c r="M95" i="2"/>
  <c r="H93" i="2"/>
  <c r="G93" i="2"/>
  <c r="F93" i="2"/>
  <c r="E93" i="2"/>
  <c r="K95" i="2"/>
  <c r="K102" i="2" s="1"/>
  <c r="P184" i="2" l="1"/>
  <c r="H23" i="21"/>
  <c r="K104" i="2"/>
  <c r="P102" i="2"/>
  <c r="D37" i="15"/>
  <c r="E95" i="2"/>
  <c r="J95" i="2"/>
  <c r="G95" i="2"/>
  <c r="D40" i="15"/>
  <c r="E30" i="15"/>
  <c r="D36" i="15"/>
  <c r="L103" i="2"/>
  <c r="F95" i="2"/>
  <c r="D95" i="2"/>
  <c r="H95" i="2"/>
  <c r="I95" i="2"/>
  <c r="E29" i="24"/>
  <c r="G29" i="24" s="1"/>
  <c r="L104" i="2" l="1"/>
  <c r="P103" i="2"/>
  <c r="E38" i="15"/>
  <c r="I25" i="15"/>
  <c r="C18" i="13" s="1"/>
  <c r="K107" i="2"/>
  <c r="L107" i="2"/>
  <c r="G1" i="2"/>
  <c r="A7" i="6" s="1"/>
  <c r="C3" i="8"/>
  <c r="A2" i="6" l="1"/>
  <c r="B3" i="24"/>
  <c r="B2" i="23"/>
  <c r="C1" i="13"/>
  <c r="A3" i="6"/>
  <c r="B4" i="24"/>
  <c r="B3" i="23"/>
  <c r="C2" i="13"/>
  <c r="E38" i="7"/>
  <c r="E36" i="7"/>
  <c r="E35" i="7"/>
  <c r="E34" i="7"/>
  <c r="E33" i="7"/>
  <c r="E32" i="7"/>
  <c r="E31" i="7"/>
  <c r="E30" i="7"/>
  <c r="E29" i="7"/>
  <c r="E28" i="7"/>
  <c r="E27" i="7"/>
  <c r="E26" i="7"/>
  <c r="E25" i="7"/>
  <c r="E24" i="7"/>
  <c r="E23" i="7"/>
  <c r="E20" i="7"/>
  <c r="E19" i="7"/>
  <c r="C32" i="7"/>
  <c r="C31" i="7"/>
  <c r="C30" i="7"/>
  <c r="C29" i="7"/>
  <c r="C28" i="7"/>
  <c r="C27" i="7"/>
  <c r="C26" i="7"/>
  <c r="C25" i="7"/>
  <c r="C24" i="7"/>
  <c r="C23" i="7"/>
  <c r="C19" i="7"/>
  <c r="H13" i="13" l="1"/>
  <c r="H11" i="13"/>
  <c r="H12" i="13"/>
  <c r="F10" i="13"/>
  <c r="T17" i="13"/>
  <c r="T19" i="13" s="1"/>
  <c r="S17" i="13"/>
  <c r="S19" i="13" s="1"/>
  <c r="R17" i="13"/>
  <c r="R19" i="13" s="1"/>
  <c r="Q17" i="13"/>
  <c r="Q19" i="13" s="1"/>
  <c r="M17" i="13"/>
  <c r="M19" i="13" s="1"/>
  <c r="P17" i="13"/>
  <c r="P19" i="13" s="1"/>
  <c r="O17" i="13"/>
  <c r="O19" i="13" s="1"/>
  <c r="N17" i="13"/>
  <c r="N19" i="13" s="1"/>
  <c r="L17" i="13"/>
  <c r="L19" i="13" s="1"/>
  <c r="D8" i="12"/>
  <c r="D7" i="12"/>
  <c r="D5" i="12"/>
  <c r="H17" i="13" l="1"/>
  <c r="H19" i="13" s="1"/>
  <c r="B19" i="14"/>
  <c r="C20" i="7"/>
  <c r="C38" i="7"/>
  <c r="C36" i="7"/>
  <c r="C35" i="7"/>
  <c r="C34" i="7"/>
  <c r="C33" i="7"/>
  <c r="J17" i="21"/>
  <c r="J24" i="21" s="1"/>
  <c r="N55" i="21"/>
  <c r="N54" i="21"/>
  <c r="L55" i="21"/>
  <c r="L54" i="21"/>
  <c r="J55" i="21"/>
  <c r="J54" i="21"/>
  <c r="H55" i="21"/>
  <c r="H54" i="21"/>
  <c r="N47" i="21" l="1"/>
  <c r="E13" i="13" s="1"/>
  <c r="L47" i="21"/>
  <c r="D13" i="13" s="1"/>
  <c r="J47" i="21"/>
  <c r="G13" i="13" s="1"/>
  <c r="F13" i="13" s="1"/>
  <c r="H47" i="21"/>
  <c r="H46" i="21"/>
  <c r="H35" i="21"/>
  <c r="H34" i="21"/>
  <c r="N30" i="21"/>
  <c r="L30" i="21"/>
  <c r="J30" i="21"/>
  <c r="H30" i="21"/>
  <c r="P51" i="21"/>
  <c r="C15" i="24" s="1"/>
  <c r="N20" i="21"/>
  <c r="L20" i="21"/>
  <c r="H17" i="21"/>
  <c r="N15" i="21"/>
  <c r="N24" i="21" s="1"/>
  <c r="E11" i="13" s="1"/>
  <c r="L15" i="21"/>
  <c r="P13" i="21"/>
  <c r="N13" i="21"/>
  <c r="L13" i="21"/>
  <c r="J13" i="21"/>
  <c r="P1" i="21"/>
  <c r="B7" i="21"/>
  <c r="L24" i="21" l="1"/>
  <c r="D11" i="13" s="1"/>
  <c r="H36" i="21"/>
  <c r="H43" i="21"/>
  <c r="P56" i="21"/>
  <c r="H49" i="21"/>
  <c r="L49" i="21"/>
  <c r="N49" i="21"/>
  <c r="J43" i="21"/>
  <c r="J49" i="21"/>
  <c r="J29" i="21"/>
  <c r="J36" i="21" s="1"/>
  <c r="G12" i="13" s="1"/>
  <c r="F12" i="13" s="1"/>
  <c r="L29" i="21"/>
  <c r="L36" i="21" s="1"/>
  <c r="D12" i="13" s="1"/>
  <c r="G11" i="13"/>
  <c r="N29" i="21"/>
  <c r="N36" i="21" s="1"/>
  <c r="E12" i="13" s="1"/>
  <c r="E15" i="13" s="1"/>
  <c r="E17" i="13" s="1"/>
  <c r="D6" i="12"/>
  <c r="G1" i="14"/>
  <c r="I19" i="15"/>
  <c r="D15" i="13" l="1"/>
  <c r="D17" i="13" s="1"/>
  <c r="G15" i="13"/>
  <c r="F11" i="13"/>
  <c r="F15" i="13" s="1"/>
  <c r="N51" i="21"/>
  <c r="C14" i="24" s="1"/>
  <c r="B3" i="15"/>
  <c r="B2" i="21"/>
  <c r="B4" i="15"/>
  <c r="B3" i="21"/>
  <c r="J51" i="21"/>
  <c r="C12" i="24" s="1"/>
  <c r="L51" i="21"/>
  <c r="C13" i="24" s="1"/>
  <c r="J17" i="13"/>
  <c r="J19" i="13" s="1"/>
  <c r="K17" i="13"/>
  <c r="K19" i="13" s="1"/>
  <c r="U17" i="13"/>
  <c r="U19" i="13" s="1"/>
  <c r="V17" i="13"/>
  <c r="V19" i="13" s="1"/>
  <c r="W17" i="13"/>
  <c r="W19" i="13" s="1"/>
  <c r="X17" i="13"/>
  <c r="X19" i="13" s="1"/>
  <c r="Z17" i="13"/>
  <c r="Z19" i="13" s="1"/>
  <c r="L56" i="21" l="1"/>
  <c r="N56" i="21"/>
  <c r="J56" i="21"/>
  <c r="E8" i="5"/>
  <c r="I44" i="15" l="1"/>
  <c r="I42" i="15"/>
  <c r="I14" i="15"/>
  <c r="I12" i="15"/>
  <c r="J2" i="15"/>
  <c r="B8" i="15"/>
  <c r="J15" i="15" l="1"/>
  <c r="I26" i="15"/>
  <c r="A3" i="7"/>
  <c r="A3" i="14"/>
  <c r="N101" i="2"/>
  <c r="E217" i="2"/>
  <c r="F217" i="2"/>
  <c r="F260" i="2" s="1"/>
  <c r="G217" i="2"/>
  <c r="G260" i="2" s="1"/>
  <c r="H217" i="2"/>
  <c r="H260" i="2" s="1"/>
  <c r="I217" i="2"/>
  <c r="I260" i="2" s="1"/>
  <c r="F184" i="2"/>
  <c r="H184" i="2"/>
  <c r="I184" i="2"/>
  <c r="H14" i="21"/>
  <c r="D13" i="15"/>
  <c r="D12" i="15"/>
  <c r="A7" i="14"/>
  <c r="A2" i="14"/>
  <c r="G16" i="13"/>
  <c r="G37" i="6"/>
  <c r="G107" i="2"/>
  <c r="F107" i="2"/>
  <c r="H107" i="2"/>
  <c r="I107" i="2"/>
  <c r="J107" i="2"/>
  <c r="M100" i="2"/>
  <c r="G1" i="7"/>
  <c r="A2" i="7"/>
  <c r="E5" i="5"/>
  <c r="E6" i="5"/>
  <c r="E7" i="5"/>
  <c r="E9" i="5"/>
  <c r="G17" i="6"/>
  <c r="G29" i="6" l="1"/>
  <c r="G33" i="6" s="1"/>
  <c r="G38" i="6" s="1"/>
  <c r="E260" i="2"/>
  <c r="N104" i="2"/>
  <c r="P101" i="2"/>
  <c r="M104" i="2"/>
  <c r="M107" i="2" s="1"/>
  <c r="P100" i="2"/>
  <c r="G22" i="6"/>
  <c r="F16" i="13"/>
  <c r="F17" i="13" s="1"/>
  <c r="G17" i="13"/>
  <c r="P217" i="2"/>
  <c r="P260" i="2" s="1"/>
  <c r="E34" i="24" s="1"/>
  <c r="G34" i="24" s="1"/>
  <c r="H18" i="21"/>
  <c r="H24" i="21" s="1"/>
  <c r="E107" i="2"/>
  <c r="E110" i="2" s="1"/>
  <c r="P109" i="2"/>
  <c r="D107" i="2"/>
  <c r="D110" i="2" s="1"/>
  <c r="I27" i="15"/>
  <c r="D18" i="13" s="1"/>
  <c r="N107" i="2"/>
  <c r="C110" i="2"/>
  <c r="C112" i="2" s="1"/>
  <c r="I20" i="15"/>
  <c r="C17" i="13"/>
  <c r="E22" i="15"/>
  <c r="I33" i="15"/>
  <c r="D41" i="15"/>
  <c r="D19" i="15"/>
  <c r="D25" i="15"/>
  <c r="D14" i="15"/>
  <c r="D26" i="15"/>
  <c r="D15" i="15"/>
  <c r="D27" i="15"/>
  <c r="D18" i="15"/>
  <c r="E23" i="15"/>
  <c r="I110" i="2"/>
  <c r="P95" i="2"/>
  <c r="F110" i="2"/>
  <c r="L112" i="2"/>
  <c r="G110" i="2"/>
  <c r="J110" i="2"/>
  <c r="H110" i="2"/>
  <c r="O112" i="2"/>
  <c r="G35" i="6" l="1"/>
  <c r="P104" i="2"/>
  <c r="E30" i="24"/>
  <c r="G30" i="24" s="1"/>
  <c r="P112" i="2"/>
  <c r="E21" i="7"/>
  <c r="D19" i="13"/>
  <c r="P107" i="2"/>
  <c r="J21" i="15"/>
  <c r="C14" i="12" s="1"/>
  <c r="E31" i="24"/>
  <c r="G31" i="24" s="1"/>
  <c r="P110" i="2"/>
  <c r="E32" i="24" s="1"/>
  <c r="G32" i="24" s="1"/>
  <c r="I12" i="5"/>
  <c r="E42" i="15"/>
  <c r="I28" i="15"/>
  <c r="E18" i="13" s="1"/>
  <c r="I34" i="15"/>
  <c r="C25" i="24" s="1"/>
  <c r="C26" i="24" s="1"/>
  <c r="E20" i="15"/>
  <c r="I29" i="15"/>
  <c r="G18" i="13" s="1"/>
  <c r="F18" i="13" s="1"/>
  <c r="F19" i="13" s="1"/>
  <c r="E16" i="15"/>
  <c r="E28" i="15"/>
  <c r="G112" i="2"/>
  <c r="H112" i="2"/>
  <c r="I112" i="2"/>
  <c r="E112" i="2"/>
  <c r="D112" i="2"/>
  <c r="F112" i="2"/>
  <c r="J112" i="2"/>
  <c r="N112" i="2"/>
  <c r="M112" i="2"/>
  <c r="P261" i="2" l="1"/>
  <c r="P265" i="2" s="1"/>
  <c r="E33" i="24"/>
  <c r="G33" i="24" s="1"/>
  <c r="E22" i="7"/>
  <c r="E19" i="13"/>
  <c r="A16" i="7"/>
  <c r="H16" i="5"/>
  <c r="I23" i="5" s="1"/>
  <c r="I26" i="5" s="1"/>
  <c r="I35" i="5" s="1"/>
  <c r="E44" i="15"/>
  <c r="E32" i="15"/>
  <c r="C13" i="12" s="1"/>
  <c r="H37" i="21"/>
  <c r="G19" i="13"/>
  <c r="I32" i="15"/>
  <c r="J35" i="15" s="1"/>
  <c r="C19" i="13"/>
  <c r="E8" i="25" s="1"/>
  <c r="J30" i="15"/>
  <c r="K112" i="2"/>
  <c r="C15" i="12" l="1"/>
  <c r="H51" i="21"/>
  <c r="C11" i="24" s="1"/>
  <c r="C19" i="24" s="1"/>
  <c r="J37" i="15"/>
  <c r="C20" i="24" s="1"/>
  <c r="C21" i="24" l="1"/>
  <c r="C22" i="24" s="1"/>
  <c r="C16" i="12"/>
  <c r="J39" i="15"/>
  <c r="H56" i="21"/>
  <c r="E22" i="24" l="1"/>
  <c r="E10"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Waddell</author>
  </authors>
  <commentList>
    <comment ref="C1" authorId="0" shapeId="0" xr:uid="{B9F15E66-DE45-461C-BCCB-C0608F47A62F}">
      <text>
        <r>
          <rPr>
            <b/>
            <sz val="9"/>
            <color indexed="81"/>
            <rFont val="Tahoma"/>
            <family val="2"/>
          </rPr>
          <t>Michael Waddell:</t>
        </r>
        <r>
          <rPr>
            <sz val="9"/>
            <color indexed="81"/>
            <rFont val="Tahoma"/>
            <family val="2"/>
          </rPr>
          <t xml:space="preserve">
Import this data in cells B2:B5 next year.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Katherine Esterle</author>
    <author>Michael Waddell</author>
    <author>Katie Hoeller</author>
    <author>Denise Montpas</author>
  </authors>
  <commentList>
    <comment ref="B35" authorId="0" shapeId="0" xr:uid="{00000000-0006-0000-0100-000001000000}">
      <text>
        <r>
          <rPr>
            <b/>
            <sz val="9"/>
            <color indexed="81"/>
            <rFont val="Tahoma"/>
            <family val="2"/>
          </rPr>
          <t>The cost value for the scrip inventory balance on 6/30 should be entered here.</t>
        </r>
        <r>
          <rPr>
            <sz val="9"/>
            <color indexed="81"/>
            <rFont val="Tahoma"/>
            <family val="2"/>
          </rPr>
          <t xml:space="preserve">
</t>
        </r>
      </text>
    </comment>
    <comment ref="B50" authorId="1" shapeId="0" xr:uid="{EA1EC5E1-F141-4812-B8A7-035A8CCDFA6D}">
      <text>
        <r>
          <rPr>
            <b/>
            <sz val="10"/>
            <color indexed="81"/>
            <rFont val="Tahoma"/>
            <family val="2"/>
          </rPr>
          <t>This is a contra asset account. Enter amounts as a negative number</t>
        </r>
        <r>
          <rPr>
            <sz val="9"/>
            <color indexed="81"/>
            <rFont val="Tahoma"/>
            <family val="2"/>
          </rPr>
          <t xml:space="preserve">
</t>
        </r>
      </text>
    </comment>
    <comment ref="K55" authorId="1" shapeId="0" xr:uid="{0A8C8E4F-6135-4F5B-AA66-18D6885208AD}">
      <text>
        <r>
          <rPr>
            <sz val="9"/>
            <color indexed="81"/>
            <rFont val="Tahoma"/>
            <family val="2"/>
          </rPr>
          <t xml:space="preserve">Cemetery Perpetual Care Funds go here.
</t>
        </r>
      </text>
    </comment>
    <comment ref="B108" authorId="2" shapeId="0" xr:uid="{00000000-0006-0000-0100-000005000000}">
      <text>
        <r>
          <rPr>
            <b/>
            <sz val="10"/>
            <color indexed="81"/>
            <rFont val="Tahoma"/>
            <family val="2"/>
          </rPr>
          <t xml:space="preserve">Parish designated funds are unrestricted net assets that are shown as separate line items on the parish financial statements.  
</t>
        </r>
        <r>
          <rPr>
            <sz val="10"/>
            <color indexed="81"/>
            <rFont val="Tahoma"/>
            <family val="2"/>
          </rPr>
          <t xml:space="preserve">
</t>
        </r>
      </text>
    </comment>
    <comment ref="B109" authorId="2" shapeId="0" xr:uid="{00000000-0006-0000-0100-000006000000}">
      <text>
        <r>
          <rPr>
            <b/>
            <sz val="10"/>
            <color indexed="81"/>
            <rFont val="Tahoma"/>
            <family val="2"/>
          </rPr>
          <t xml:space="preserve">The Fixed Asset Fund Balance is calculated as the total of all fixed assets reported, minus any mortgage liability reported in account code 2720.
 </t>
        </r>
        <r>
          <rPr>
            <sz val="10"/>
            <color indexed="81"/>
            <rFont val="Tahoma"/>
            <family val="2"/>
          </rPr>
          <t xml:space="preserve">
</t>
        </r>
      </text>
    </comment>
    <comment ref="O148" authorId="3" shapeId="0" xr:uid="{00000000-0006-0000-0100-000008000000}">
      <text>
        <r>
          <rPr>
            <b/>
            <sz val="9"/>
            <color indexed="81"/>
            <rFont val="Tahoma"/>
            <family val="2"/>
          </rPr>
          <t>3455.2 may be positive or (negative) depending on whether parish/school is recipient or (provider)</t>
        </r>
      </text>
    </comment>
    <comment ref="O149" authorId="0" shapeId="0" xr:uid="{00000000-0006-0000-0100-000009000000}">
      <text>
        <r>
          <rPr>
            <b/>
            <sz val="9"/>
            <color indexed="81"/>
            <rFont val="Tahoma"/>
            <family val="2"/>
          </rPr>
          <t>3455.3 should be used for any COVID-19 relief received including ERTC.</t>
        </r>
      </text>
    </comment>
    <comment ref="B167" authorId="1" shapeId="0" xr:uid="{5E945713-BB64-499B-A2C7-D538248EE6DF}">
      <text>
        <r>
          <rPr>
            <b/>
            <sz val="9"/>
            <color indexed="81"/>
            <rFont val="Tahoma"/>
            <family val="2"/>
          </rPr>
          <t>Enter Expense as a Positive Number</t>
        </r>
        <r>
          <rPr>
            <sz val="9"/>
            <color indexed="81"/>
            <rFont val="Tahoma"/>
            <family val="2"/>
          </rPr>
          <t xml:space="preserve">
</t>
        </r>
      </text>
    </comment>
    <comment ref="B170" authorId="1" shapeId="0" xr:uid="{EC956343-7297-4777-BB55-A00F18BC31A8}">
      <text>
        <r>
          <rPr>
            <b/>
            <sz val="9"/>
            <color indexed="81"/>
            <rFont val="Tahoma"/>
            <family val="2"/>
          </rPr>
          <t>Enter Expense as a Positive Number</t>
        </r>
        <r>
          <rPr>
            <sz val="9"/>
            <color indexed="81"/>
            <rFont val="Tahoma"/>
            <family val="2"/>
          </rPr>
          <t xml:space="preserve">
</t>
        </r>
      </text>
    </comment>
    <comment ref="B174" authorId="1" shapeId="0" xr:uid="{093300A4-2940-4ECF-9A88-8D17527D56F6}">
      <text>
        <r>
          <rPr>
            <b/>
            <sz val="9"/>
            <color indexed="81"/>
            <rFont val="Tahoma"/>
            <family val="2"/>
          </rPr>
          <t>Enter Expense as a Positive Number</t>
        </r>
        <r>
          <rPr>
            <sz val="9"/>
            <color indexed="81"/>
            <rFont val="Tahoma"/>
            <family val="2"/>
          </rPr>
          <t xml:space="preserve">
</t>
        </r>
      </text>
    </comment>
    <comment ref="B177" authorId="1" shapeId="0" xr:uid="{985ACBAD-6A08-4E29-92B2-732F82D14E5E}">
      <text>
        <r>
          <rPr>
            <b/>
            <sz val="9"/>
            <color indexed="81"/>
            <rFont val="Tahoma"/>
            <family val="2"/>
          </rPr>
          <t>Enter Expense as a Positive Number</t>
        </r>
      </text>
    </comment>
    <comment ref="B180" authorId="1" shapeId="0" xr:uid="{1E3123D3-C21F-45CA-B009-F639E097391A}">
      <text>
        <r>
          <rPr>
            <b/>
            <sz val="9"/>
            <color indexed="81"/>
            <rFont val="Tahoma"/>
            <family val="2"/>
          </rPr>
          <t>Enter Expense as a Positive Number</t>
        </r>
        <r>
          <rPr>
            <sz val="9"/>
            <color indexed="81"/>
            <rFont val="Tahoma"/>
            <family val="2"/>
          </rPr>
          <t xml:space="preserve">
</t>
        </r>
      </text>
    </comment>
    <comment ref="B248" authorId="1" shapeId="0" xr:uid="{FFD3F468-C4FF-4520-9F55-331DCFCDB506}">
      <text>
        <r>
          <rPr>
            <b/>
            <sz val="9"/>
            <color indexed="81"/>
            <rFont val="Tahoma"/>
            <family val="2"/>
          </rPr>
          <t>Only use this account if your parish does not depreciate</t>
        </r>
        <r>
          <rPr>
            <sz val="9"/>
            <color indexed="81"/>
            <rFont val="Tahoma"/>
            <family val="2"/>
          </rPr>
          <t xml:space="preserve">
</t>
        </r>
      </text>
    </comment>
    <comment ref="B250" authorId="1" shapeId="0" xr:uid="{674650F5-B878-49D2-B891-E1C025040739}">
      <text>
        <r>
          <rPr>
            <b/>
            <sz val="9"/>
            <color indexed="81"/>
            <rFont val="Tahoma"/>
            <family val="2"/>
          </rPr>
          <t>amounts come from the "Depreciation Tab"</t>
        </r>
        <r>
          <rPr>
            <sz val="9"/>
            <color indexed="81"/>
            <rFont val="Tahoma"/>
            <family val="2"/>
          </rPr>
          <t xml:space="preserve">
</t>
        </r>
      </text>
    </comment>
    <comment ref="B251" authorId="3" shapeId="0" xr:uid="{00000000-0006-0000-0100-00000B000000}">
      <text>
        <r>
          <rPr>
            <b/>
            <sz val="9"/>
            <color indexed="81"/>
            <rFont val="Tahoma"/>
            <family val="2"/>
          </rPr>
          <t>4770 may be positive or (negative) depending on whether parish/school is (recipient) or provider of funds for shared expenses</t>
        </r>
      </text>
    </comment>
    <comment ref="E256" authorId="0" shapeId="0" xr:uid="{00000000-0006-0000-0100-00000C000000}">
      <text>
        <r>
          <rPr>
            <sz val="9"/>
            <color indexed="81"/>
            <rFont val="Tahoma"/>
            <family val="2"/>
          </rPr>
          <t>Enter the amount of cash support paid to an elementary school when the school's revenue and expenses are not reported as a part of the parish.  If an amount is entered in this field, do not enter other revenue or expenses in this column.</t>
        </r>
      </text>
    </comment>
    <comment ref="J257" authorId="0" shapeId="0" xr:uid="{00000000-0006-0000-0100-00000D000000}">
      <text>
        <r>
          <rPr>
            <sz val="9"/>
            <color indexed="81"/>
            <rFont val="Tahoma"/>
            <family val="2"/>
          </rPr>
          <t xml:space="preserve">Enter the amount paid to High Schools as a part of an agreement to provide a subsidy.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Katherine Esterle</author>
    <author>Michael Waddell</author>
  </authors>
  <commentList>
    <comment ref="C10" authorId="0" shapeId="0" xr:uid="{00000000-0006-0000-0300-000002000000}">
      <text>
        <r>
          <rPr>
            <sz val="9"/>
            <color indexed="81"/>
            <rFont val="Tahoma"/>
            <family val="2"/>
          </rPr>
          <t xml:space="preserve">This number should be cell I25 on the Balance Sheet of your 2023-2024 CFS.
</t>
        </r>
      </text>
    </comment>
    <comment ref="D10" authorId="0" shapeId="0" xr:uid="{7C71E2A1-AE19-4A9B-898A-FC4540BD805C}">
      <text>
        <r>
          <rPr>
            <sz val="9"/>
            <color indexed="81"/>
            <rFont val="Tahoma"/>
            <family val="2"/>
          </rPr>
          <t>This number should be from cell I27 on the Balance Sheet of your 2023-2024 CFS.</t>
        </r>
      </text>
    </comment>
    <comment ref="E10" authorId="1" shapeId="0" xr:uid="{AAE801AC-6E33-43CD-BFA6-7A16F71C9C02}">
      <text>
        <r>
          <rPr>
            <sz val="9"/>
            <color indexed="81"/>
            <rFont val="Tahoma"/>
            <family val="2"/>
          </rPr>
          <t xml:space="preserve">This number should be from cell I28 on the Balance Sheet of your 2023-2024 CFS
</t>
        </r>
      </text>
    </comment>
    <comment ref="G10" authorId="0" shapeId="0" xr:uid="{00000000-0006-0000-0300-000003000000}">
      <text>
        <r>
          <rPr>
            <sz val="9"/>
            <color indexed="81"/>
            <rFont val="Tahoma"/>
            <family val="2"/>
          </rPr>
          <t>This number should be cells I26 plus I29 on the Balance Sheet of your 2023-2024 CFS.</t>
        </r>
      </text>
    </comment>
  </commentList>
</comments>
</file>

<file path=xl/sharedStrings.xml><?xml version="1.0" encoding="utf-8"?>
<sst xmlns="http://schemas.openxmlformats.org/spreadsheetml/2006/main" count="1976" uniqueCount="1332">
  <si>
    <t>Building Maintenance Supplies</t>
  </si>
  <si>
    <t>XX-4510</t>
  </si>
  <si>
    <t>Property and Liability Insurance</t>
  </si>
  <si>
    <t>XX-4520</t>
  </si>
  <si>
    <t>Property Taxes</t>
  </si>
  <si>
    <t>XX-4590</t>
  </si>
  <si>
    <t>Other Building Expenses</t>
  </si>
  <si>
    <t>XX-4610</t>
  </si>
  <si>
    <t>Legal and Accounting Fees</t>
  </si>
  <si>
    <t>XX-4620</t>
  </si>
  <si>
    <t>Meeting Expense</t>
  </si>
  <si>
    <t>XX-4630</t>
  </si>
  <si>
    <t>Mileage Reimbursement</t>
  </si>
  <si>
    <t>XX-4640</t>
  </si>
  <si>
    <t>Interest Expense</t>
  </si>
  <si>
    <t>XX-4660</t>
  </si>
  <si>
    <t>XX-4670</t>
  </si>
  <si>
    <t>XX-4680</t>
  </si>
  <si>
    <t>XX-4690</t>
  </si>
  <si>
    <t>XX-4710</t>
  </si>
  <si>
    <t>Bingo Concessions</t>
  </si>
  <si>
    <t>XX-4720</t>
  </si>
  <si>
    <t>Rental Expense</t>
  </si>
  <si>
    <t>XX-4730</t>
  </si>
  <si>
    <t>Dues and Subscriptions</t>
  </si>
  <si>
    <t>XX-4740</t>
  </si>
  <si>
    <t>XX-4750</t>
  </si>
  <si>
    <t>Volunteer Recognition Costs</t>
  </si>
  <si>
    <t>XX-4780</t>
  </si>
  <si>
    <t>Bad Debt Expense</t>
  </si>
  <si>
    <t>XX-4790</t>
  </si>
  <si>
    <t>Other Expense</t>
  </si>
  <si>
    <t>Cemetery Expenditures</t>
  </si>
  <si>
    <t>Consolidated/Collaborative School Support</t>
  </si>
  <si>
    <t>High School Support</t>
  </si>
  <si>
    <t>Unrealized gains on investments</t>
  </si>
  <si>
    <t>Unrealized losses on investments</t>
  </si>
  <si>
    <t>ACTUAL</t>
  </si>
  <si>
    <t>Acct. No.</t>
  </si>
  <si>
    <t>4020/4190</t>
  </si>
  <si>
    <t>4000/4190</t>
  </si>
  <si>
    <t>4200/4300</t>
  </si>
  <si>
    <t>4400/4500</t>
  </si>
  <si>
    <t xml:space="preserve"> 4600/4700</t>
  </si>
  <si>
    <t>Capital Expenditures</t>
  </si>
  <si>
    <r>
      <t xml:space="preserve">Total deductions from gross receipts </t>
    </r>
    <r>
      <rPr>
        <sz val="8"/>
        <rFont val="Arial"/>
        <family val="2"/>
      </rPr>
      <t>(line 2 plus line 3)</t>
    </r>
    <r>
      <rPr>
        <sz val="11"/>
        <rFont val="Arial"/>
        <family val="2"/>
      </rPr>
      <t>…………………</t>
    </r>
  </si>
  <si>
    <r>
      <t xml:space="preserve">Net assessable income </t>
    </r>
    <r>
      <rPr>
        <sz val="8"/>
        <rFont val="Arial"/>
        <family val="2"/>
      </rPr>
      <t>(line 1 minus line 4)</t>
    </r>
    <r>
      <rPr>
        <sz val="11"/>
        <rFont val="Arial"/>
        <family val="2"/>
      </rPr>
      <t>……………..</t>
    </r>
  </si>
  <si>
    <t>ARCHDIOCESAN ASSESSMENT FORM</t>
  </si>
  <si>
    <t>PARISH:</t>
  </si>
  <si>
    <t>PERSON PREPARING THIS REPORT:</t>
  </si>
  <si>
    <t xml:space="preserve">   (from Balance Sheet Long-Term Liabilities)</t>
  </si>
  <si>
    <t>…………………..</t>
  </si>
  <si>
    <t xml:space="preserve">This is the preliminary calculation of your Archdiocesan Assessment </t>
  </si>
  <si>
    <t xml:space="preserve">amount due.  Payments are due in quarterly installments on </t>
  </si>
  <si>
    <t>Revenues</t>
  </si>
  <si>
    <t>EXPLANATION OF RESTRICTED FUNDS</t>
  </si>
  <si>
    <t xml:space="preserve">IF YOUR BALANCE SHEET SHOWS A DOLLAR AMOUNT ON THE LINE LABELED </t>
  </si>
  <si>
    <t>INVESTMENTS-RESTRICTED, YOU MUST COMPLETE THIS FORM.</t>
  </si>
  <si>
    <t>Name of Fund</t>
  </si>
  <si>
    <t>Year End Value</t>
  </si>
  <si>
    <t>Depreciation Expense</t>
  </si>
  <si>
    <t>Restricted Funds</t>
  </si>
  <si>
    <t>ALL ENTRIES MADE ON THIS WORKSHEET</t>
  </si>
  <si>
    <t>MAP PARISH ACCOUNTING CODES TO THE ARCHDIOCESAN STANDARD ACCOUNTS BELOW</t>
  </si>
  <si>
    <t>Confidential Financial Statement</t>
  </si>
  <si>
    <t>General Information</t>
  </si>
  <si>
    <t>Balance Sheet Information</t>
  </si>
  <si>
    <t>Expenses</t>
  </si>
  <si>
    <t>Submitting the Report</t>
  </si>
  <si>
    <r>
      <t xml:space="preserve">Expenses are entered by ministry in columns C through J.  In order to provide meaningful comparative information, parishes are strongly encouraged to provide detail by ministry department.  Parishes with schools </t>
    </r>
    <r>
      <rPr>
        <u/>
        <sz val="12"/>
        <rFont val="Tahoma"/>
        <family val="2"/>
      </rPr>
      <t>must</t>
    </r>
    <r>
      <rPr>
        <sz val="12"/>
        <rFont val="Tahoma"/>
        <family val="2"/>
      </rPr>
      <t xml:space="preserve"> report at least a breakdown between parish and school.</t>
    </r>
  </si>
  <si>
    <t>NET:</t>
  </si>
  <si>
    <t>NET INCL OTHER:</t>
  </si>
  <si>
    <t>Operating</t>
  </si>
  <si>
    <t>Restricted</t>
  </si>
  <si>
    <t xml:space="preserve">If the parish rents space to a consolidated or collaborative school that operates as a separate entity, no expenses are allocated to the school ministry.  All expenses related to the building and its maintenance are expenses of the parish. </t>
  </si>
  <si>
    <t>Rel Ed:</t>
  </si>
  <si>
    <t>Purpose of Fund/Restrictions</t>
  </si>
  <si>
    <t>XX-4013</t>
  </si>
  <si>
    <t>XX-2070</t>
  </si>
  <si>
    <t>Accrued TSA Payable</t>
  </si>
  <si>
    <t>XX-1825</t>
  </si>
  <si>
    <t>Faith in Our Future Short-term Investments</t>
  </si>
  <si>
    <t>XX-1835</t>
  </si>
  <si>
    <t>Faith in Our Future Long-term Investments</t>
  </si>
  <si>
    <t>XX-1850</t>
  </si>
  <si>
    <t>Faith in Our Future Checking</t>
  </si>
  <si>
    <t>XX-2010</t>
  </si>
  <si>
    <t>Exchange Account</t>
  </si>
  <si>
    <t>Faith in Our Future Net Assets</t>
  </si>
  <si>
    <t>XX-3065</t>
  </si>
  <si>
    <t>Faith in Our Future Restricted Contributions</t>
  </si>
  <si>
    <t>XX-3475</t>
  </si>
  <si>
    <t>Faith in Our Future Investment Income</t>
  </si>
  <si>
    <t>Technology</t>
  </si>
  <si>
    <t>XX-4350</t>
  </si>
  <si>
    <t>Testing</t>
  </si>
  <si>
    <t>Faith in Our Future</t>
  </si>
  <si>
    <t>Parish Restr Funds</t>
  </si>
  <si>
    <t>Our Future</t>
  </si>
  <si>
    <t xml:space="preserve">Faith in </t>
  </si>
  <si>
    <t>Account Code</t>
  </si>
  <si>
    <t>You will need to close the parish books before you begin entering data to the CFS workbook. You will need to print both the Income and Expense (Profit and Loss) Statement and a Balance Sheet created by your accounting software.  If your affiliated organizations maintain their own records, you will need the same information from each of them before you begin.  If you do not use the standard chart of accounts, you must map your system codes or descriptions to the account codes provided on the data entry worksheet.  Local subaccounts must be rolled up into summary accounts.  The information that you report on the Confidential Financial Statement must equal the information that you report to the parish.</t>
  </si>
  <si>
    <t>The Fixed Asset Fund Balance is calculated on the worksheet as the total of all Fixed Asset entries less any associated long term debt.</t>
  </si>
  <si>
    <t xml:space="preserve">All transactions in and out of any restricted net asset, except transfers of funds from one investment account to another, must go through the profit and loss statement.  Changes in restricted net asset balances from one fiscal year to the next should be equal to the net of all activity reported on the profit and loss statement.  </t>
  </si>
  <si>
    <t>Signatures:</t>
  </si>
  <si>
    <t>The financial statements were communicated to our parishioners by (e.g., bulletin, newsletter, mailing):</t>
  </si>
  <si>
    <t>Cemeteries (Dept 92)</t>
  </si>
  <si>
    <t>Tuition paid to the parish that is passed on to a consolidated or collaborative school is not recorded as income.  If the total amount paid to the school is recorded as an expense, then the tuition amounts received are recorded as a reduction in the expense account.  Or, tuition is recorded in Accounts Payable when received and debited to Accounts Payable when remitted.</t>
  </si>
  <si>
    <t>Reimbursement for expenses is reported as a reduction in the appropriate expense category, not as income.</t>
  </si>
  <si>
    <t>PARISH CODE:</t>
  </si>
  <si>
    <t>CONFIDENTIAL FINANCIAL STATEMENT</t>
  </si>
  <si>
    <t>BALANCE SHEET</t>
  </si>
  <si>
    <t>FOR THE FISCAL YEAR ENDING</t>
  </si>
  <si>
    <t xml:space="preserve">Cash in Bank(s)-Gen'l    </t>
  </si>
  <si>
    <t xml:space="preserve">Cash in Bank(s)-Payroll       </t>
  </si>
  <si>
    <t xml:space="preserve">Accounts Receivable      </t>
  </si>
  <si>
    <t xml:space="preserve">Other Receivables             </t>
  </si>
  <si>
    <t>General Fund</t>
  </si>
  <si>
    <t>Parish Designated</t>
  </si>
  <si>
    <t>Fixed Assets Fund Bal</t>
  </si>
  <si>
    <t>PREPARED BY:</t>
  </si>
  <si>
    <t>PASTOR/PARISH DIRECTOR:</t>
  </si>
  <si>
    <t>PARISH NAME:</t>
  </si>
  <si>
    <t>Parish Code:</t>
  </si>
  <si>
    <t># Students:</t>
  </si>
  <si>
    <t>CITY:</t>
  </si>
  <si>
    <t>PERSON PREPARING REPORT:</t>
  </si>
  <si>
    <t>TITLE:</t>
  </si>
  <si>
    <t>Administrative</t>
  </si>
  <si>
    <t>Other</t>
  </si>
  <si>
    <t>Total</t>
  </si>
  <si>
    <t>Acct #</t>
  </si>
  <si>
    <t>Description</t>
  </si>
  <si>
    <t>(Depts 10-19)</t>
  </si>
  <si>
    <t>(Depts 20-32)</t>
  </si>
  <si>
    <t>Depts 34-39)</t>
  </si>
  <si>
    <t>(Depts 40-59)</t>
  </si>
  <si>
    <t>(Depts 60-75)</t>
  </si>
  <si>
    <t>(Dept 80)</t>
  </si>
  <si>
    <t>(Depts 90, 96)</t>
  </si>
  <si>
    <t>Support</t>
  </si>
  <si>
    <t>Parish</t>
  </si>
  <si>
    <t>1000 - CASH</t>
  </si>
  <si>
    <t>XX-1010</t>
  </si>
  <si>
    <t>Cash in Bank - General</t>
  </si>
  <si>
    <t>XX-1020</t>
  </si>
  <si>
    <t>Cash in Bank - Payroll</t>
  </si>
  <si>
    <t>XX-1030</t>
  </si>
  <si>
    <t>Petty Cash</t>
  </si>
  <si>
    <t>XX-1070</t>
  </si>
  <si>
    <t>Savings Accounts</t>
  </si>
  <si>
    <t>1100 - Receivables</t>
  </si>
  <si>
    <t>XX-1110</t>
  </si>
  <si>
    <t>Accounts Receivable - Tuition and Fees</t>
  </si>
  <si>
    <t>XX-1120</t>
  </si>
  <si>
    <t>Provision for Doubtful Accounts</t>
  </si>
  <si>
    <t>XX-1140</t>
  </si>
  <si>
    <t>Accounts Receivable - Miscellaneous</t>
  </si>
  <si>
    <t>XX-1160</t>
  </si>
  <si>
    <t>Notes Receivable</t>
  </si>
  <si>
    <t>XX-1210</t>
  </si>
  <si>
    <t>Prepaid Insurance</t>
  </si>
  <si>
    <t>XX-1220</t>
  </si>
  <si>
    <t>XX-1250</t>
  </si>
  <si>
    <t>Utility and other Deposits</t>
  </si>
  <si>
    <t>XX-1290</t>
  </si>
  <si>
    <t>Prepaid Expenses - Other</t>
  </si>
  <si>
    <t>1300 - Inventories</t>
  </si>
  <si>
    <t>XX-1310</t>
  </si>
  <si>
    <t>Book Inventory</t>
  </si>
  <si>
    <t>XX-1320</t>
  </si>
  <si>
    <t>Cafeteria Inventory</t>
  </si>
  <si>
    <t>XX-1330</t>
  </si>
  <si>
    <t>Instructional Supplies Inventory</t>
  </si>
  <si>
    <t>XX-1390</t>
  </si>
  <si>
    <t>Other Supply Inventory</t>
  </si>
  <si>
    <t>XX-1520</t>
  </si>
  <si>
    <t>XX-1530</t>
  </si>
  <si>
    <t>XX-1580</t>
  </si>
  <si>
    <t>Investments - Real Estate</t>
  </si>
  <si>
    <t>1700 - Fixed Assets</t>
  </si>
  <si>
    <t>XX-1710</t>
  </si>
  <si>
    <t>Land</t>
  </si>
  <si>
    <t>XX-1720</t>
  </si>
  <si>
    <t>Land Improvements</t>
  </si>
  <si>
    <t>XX-1730</t>
  </si>
  <si>
    <t>Buildings</t>
  </si>
  <si>
    <t>XX-1750</t>
  </si>
  <si>
    <t>Furniture and Fixtures</t>
  </si>
  <si>
    <t>XX-1770</t>
  </si>
  <si>
    <t>Equipment</t>
  </si>
  <si>
    <t>XX-1780</t>
  </si>
  <si>
    <t>Vehicles</t>
  </si>
  <si>
    <t>Construction in Progress</t>
  </si>
  <si>
    <t>XX-1820</t>
  </si>
  <si>
    <t>XX-1830</t>
  </si>
  <si>
    <t>TOTAL ASSETS</t>
  </si>
  <si>
    <t>2000 - Current Liabilities</t>
  </si>
  <si>
    <t>XX-2020</t>
  </si>
  <si>
    <t>Accounts Payable</t>
  </si>
  <si>
    <t>XX-2030</t>
  </si>
  <si>
    <t>Federal Withholding Taxes Payable</t>
  </si>
  <si>
    <t>XX-2040</t>
  </si>
  <si>
    <t>FICA Taxes Payable</t>
  </si>
  <si>
    <t>XX-2050</t>
  </si>
  <si>
    <t>State Withholding Taxes Payable</t>
  </si>
  <si>
    <t>XX-2060</t>
  </si>
  <si>
    <t>Accrued Payroll</t>
  </si>
  <si>
    <t>XX-2080</t>
  </si>
  <si>
    <t>Accrued Interest Payable</t>
  </si>
  <si>
    <t>XX-2090</t>
  </si>
  <si>
    <t>Other Current Liabilities</t>
  </si>
  <si>
    <t>2100 - Short-term Debt</t>
  </si>
  <si>
    <t>XX-2110</t>
  </si>
  <si>
    <t>Short-term Notes</t>
  </si>
  <si>
    <t>XX-2120</t>
  </si>
  <si>
    <t xml:space="preserve">2400 - Deferred Revenue </t>
  </si>
  <si>
    <t>XX-2410</t>
  </si>
  <si>
    <t>XX-2490</t>
  </si>
  <si>
    <t>TOTAL CURRENT LIABILITIES</t>
  </si>
  <si>
    <t>2700 - Long-term Liabilities</t>
  </si>
  <si>
    <t>XX-2710</t>
  </si>
  <si>
    <t>Notes Payable -- Banks</t>
  </si>
  <si>
    <t>XX-2720</t>
  </si>
  <si>
    <t>XX-2770</t>
  </si>
  <si>
    <t>TOTAL LONG-TERM LIABILITIES</t>
  </si>
  <si>
    <t>TOTAL LIABILITIES</t>
  </si>
  <si>
    <t>XX-2810</t>
  </si>
  <si>
    <t>XX-2820</t>
  </si>
  <si>
    <t>XX-2890</t>
  </si>
  <si>
    <t>TOTAL RESTRICTED NET ASSETS</t>
  </si>
  <si>
    <t>2900 Unrestricted Net Assets</t>
  </si>
  <si>
    <t>XX-2910</t>
  </si>
  <si>
    <t>XX-2920</t>
  </si>
  <si>
    <t>Parish--Designated Funds</t>
  </si>
  <si>
    <t>XX-2930</t>
  </si>
  <si>
    <t>Fixed Asset Fund Balance</t>
  </si>
  <si>
    <t>TOTAL UNRESTRICTED NET ASSETS</t>
  </si>
  <si>
    <t>TOTAL LIABILITIES &amp; NET ASSETS</t>
  </si>
  <si>
    <t>REVENUES</t>
  </si>
  <si>
    <t>3000 Contributions</t>
  </si>
  <si>
    <t>XX-3010</t>
  </si>
  <si>
    <t>XX-3020</t>
  </si>
  <si>
    <t>Offertory Collection</t>
  </si>
  <si>
    <t>XX-3030</t>
  </si>
  <si>
    <t>XX-3040</t>
  </si>
  <si>
    <t>Vigil Lights</t>
  </si>
  <si>
    <t>XX-3050</t>
  </si>
  <si>
    <t>Bequests</t>
  </si>
  <si>
    <t>XX-3060</t>
  </si>
  <si>
    <t>Donations</t>
  </si>
  <si>
    <t>XX-3070</t>
  </si>
  <si>
    <t>Special Collections for Others</t>
  </si>
  <si>
    <t>XX-3080</t>
  </si>
  <si>
    <t>Mass Stipends and Stole Fees</t>
  </si>
  <si>
    <t>XX-3090</t>
  </si>
  <si>
    <t>3100 Tuition and Program Fees</t>
  </si>
  <si>
    <t>XX-3110</t>
  </si>
  <si>
    <t>XX-3120</t>
  </si>
  <si>
    <t>Registration</t>
  </si>
  <si>
    <t>XX-3130</t>
  </si>
  <si>
    <t>Book and Supply Fees</t>
  </si>
  <si>
    <t>XX-3140</t>
  </si>
  <si>
    <t>XX-3190</t>
  </si>
  <si>
    <t>3300 Rentals</t>
  </si>
  <si>
    <t>XX-3310</t>
  </si>
  <si>
    <t>XX-3390</t>
  </si>
  <si>
    <t>XX-3410</t>
  </si>
  <si>
    <t>XX-3420</t>
  </si>
  <si>
    <t>Cafeteria</t>
  </si>
  <si>
    <t>XX-3440</t>
  </si>
  <si>
    <t>Bingo and Other Program Concessions</t>
  </si>
  <si>
    <t>XX-3450</t>
  </si>
  <si>
    <t>Government Assistance</t>
  </si>
  <si>
    <t>XX-3460</t>
  </si>
  <si>
    <t>Archdiocesan Assistance</t>
  </si>
  <si>
    <t>XX-3470</t>
  </si>
  <si>
    <t>Investment Income</t>
  </si>
  <si>
    <t>XX-3480</t>
  </si>
  <si>
    <t>Publications</t>
  </si>
  <si>
    <t>XX-3520</t>
  </si>
  <si>
    <t>92-3000</t>
  </si>
  <si>
    <t>Cemetery Receipts</t>
  </si>
  <si>
    <t>3600 Fund Raising and Activity Events</t>
  </si>
  <si>
    <t>XX-3610</t>
  </si>
  <si>
    <t>Bingo</t>
  </si>
  <si>
    <t>XX-3620</t>
  </si>
  <si>
    <t>XX-3630</t>
  </si>
  <si>
    <t>Activity Fees</t>
  </si>
  <si>
    <t>XX-3690</t>
  </si>
  <si>
    <t>EXPENSES</t>
  </si>
  <si>
    <t>4000/4100 Salaries and Benefits</t>
  </si>
  <si>
    <t>XX-4010</t>
  </si>
  <si>
    <t>Salaries</t>
  </si>
  <si>
    <t>XX-4030</t>
  </si>
  <si>
    <t>Unemployment Benefit Premiums</t>
  </si>
  <si>
    <t>XX-4040</t>
  </si>
  <si>
    <t>Employer's Portion of FICA Tax</t>
  </si>
  <si>
    <t>XX-4050</t>
  </si>
  <si>
    <t>Emplr's Portion - Hosp and Dent Ins</t>
  </si>
  <si>
    <t>XX-4060</t>
  </si>
  <si>
    <t>XX-4080</t>
  </si>
  <si>
    <t>Continuing Education</t>
  </si>
  <si>
    <t>XX-4090</t>
  </si>
  <si>
    <t>Auto Allowance</t>
  </si>
  <si>
    <t>XX-4110</t>
  </si>
  <si>
    <t>Food and Living Allowance</t>
  </si>
  <si>
    <t>XX-4190</t>
  </si>
  <si>
    <t>4200 Supplies and Purch Services</t>
  </si>
  <si>
    <t>XX-4210</t>
  </si>
  <si>
    <t>XX-4220</t>
  </si>
  <si>
    <t>Postage</t>
  </si>
  <si>
    <t>XX-4230</t>
  </si>
  <si>
    <t>Books/Consumables</t>
  </si>
  <si>
    <t>XX-4240</t>
  </si>
  <si>
    <t>Clothing and Shelter</t>
  </si>
  <si>
    <t>XX-4250</t>
  </si>
  <si>
    <t>Direct Assistance</t>
  </si>
  <si>
    <t>XX-4260</t>
  </si>
  <si>
    <t>A-V Materials</t>
  </si>
  <si>
    <t>XX-4270</t>
  </si>
  <si>
    <t>Food and Meals</t>
  </si>
  <si>
    <t>XX-4320</t>
  </si>
  <si>
    <t>XX-4340</t>
  </si>
  <si>
    <t>Professional Services</t>
  </si>
  <si>
    <t>XX-4390</t>
  </si>
  <si>
    <t xml:space="preserve">4400/4500 Building &amp; Grounds </t>
  </si>
  <si>
    <t xml:space="preserve"> XX-4410</t>
  </si>
  <si>
    <t>Telephone</t>
  </si>
  <si>
    <t>XX-4420</t>
  </si>
  <si>
    <t>Heat</t>
  </si>
  <si>
    <t>XX-4430</t>
  </si>
  <si>
    <t>Electric</t>
  </si>
  <si>
    <t>XX-4440</t>
  </si>
  <si>
    <t>Water and Sewer</t>
  </si>
  <si>
    <t>XX-4450</t>
  </si>
  <si>
    <t>Maintenance of Grounds</t>
  </si>
  <si>
    <t>XX-4460</t>
  </si>
  <si>
    <t>Repair &amp; Maint of Buildings</t>
  </si>
  <si>
    <t>XX-4470</t>
  </si>
  <si>
    <t>Repair &amp; Maint of Furn &amp; Equip</t>
  </si>
  <si>
    <t>XX-4480</t>
  </si>
  <si>
    <t>Column (M) is used to report data related to Faith in Our Future capital campaign activity.</t>
  </si>
  <si>
    <t xml:space="preserve">Column (K) is used to report data related to all restricted fund balances for cemeteries.  </t>
  </si>
  <si>
    <r>
      <t>Please provide information on each restricted net asset reported on the Balance Sheet included in</t>
    </r>
    <r>
      <rPr>
        <i/>
        <sz val="10"/>
        <rFont val="Arial"/>
        <family val="2"/>
      </rPr>
      <t xml:space="preserve"> accounts</t>
    </r>
  </si>
  <si>
    <r>
      <rPr>
        <sz val="10"/>
        <rFont val="Tahoma"/>
        <family val="2"/>
      </rPr>
      <t>Do not include cemetery amounts in this section.</t>
    </r>
    <r>
      <rPr>
        <i/>
        <sz val="10"/>
        <rFont val="Tahoma"/>
        <family val="2"/>
      </rPr>
      <t xml:space="preserve">  Explain any differences below.</t>
    </r>
  </si>
  <si>
    <t>Special Restricted Parish Collections</t>
  </si>
  <si>
    <t>Major Maintenance and Capital Expense</t>
  </si>
  <si>
    <t>CONFIDENTIAL FINANCIAL STATEMENT DATA ENTRY WORKSHEET FOR THE FISCAL YEAR</t>
  </si>
  <si>
    <t>AS OF</t>
  </si>
  <si>
    <t>Office of Parish Financial Consulting.  You will be sent a statement of the actual</t>
  </si>
  <si>
    <t>Deanery:</t>
  </si>
  <si>
    <t xml:space="preserve">The Assessment worksheet is automatically populated from information that is entered on the Data Entry worksheet.  The calculation includes a credit for students enrolled in a K5-8 parish school and a credit for long-term debt.  </t>
  </si>
  <si>
    <t>School K5-8:</t>
  </si>
  <si>
    <t>OTHER NON-CASH TRANSACTIONS:</t>
  </si>
  <si>
    <t>Credit for parish elementary school students K5-8:</t>
  </si>
  <si>
    <t>Cemetery</t>
  </si>
  <si>
    <t>Balance from Operations</t>
  </si>
  <si>
    <t>Plus/Less Unrealized Gains/Losses</t>
  </si>
  <si>
    <t>Amount reported on CFS B/S</t>
  </si>
  <si>
    <t>Difference</t>
  </si>
  <si>
    <t>As required by Archdiocesan policy, a copy of the parish annual financial statement has been submitted to the Archdiocese.  We assert that the parish Finance Council has met and reviewed the Balance Sheet and Statement of Receipts and Disbursements for the parish, that these statements have been presented to the Pastoral Council, and that a summary of the financial statements with the same information has been communicated to our parishioners.</t>
  </si>
  <si>
    <t>If there is a known reconciliation difference, please provide an explanation below:</t>
  </si>
  <si>
    <t>Endowment &amp; All Other Restricted</t>
  </si>
  <si>
    <t>K-8 School (choose from list):</t>
  </si>
  <si>
    <t>Other information (provide commentary below):</t>
  </si>
  <si>
    <t>Other Parish School Support (enter name(s)):</t>
  </si>
  <si>
    <t>Inter-parish Pandemic Assistance</t>
  </si>
  <si>
    <t>XX-3455.2</t>
  </si>
  <si>
    <t>XX-3455.3</t>
  </si>
  <si>
    <t>Other Pandemic Assistance</t>
  </si>
  <si>
    <t>Pandemic Assistance</t>
  </si>
  <si>
    <t xml:space="preserve">September 1, December 1, March 1, and June 1…………... </t>
  </si>
  <si>
    <t>XX-4770</t>
  </si>
  <si>
    <t>Shared Expense Reimbursement</t>
  </si>
  <si>
    <t>Purpose of Funds Received</t>
  </si>
  <si>
    <t>Total Revenue</t>
  </si>
  <si>
    <t>Example:</t>
  </si>
  <si>
    <t>EXPLANATION OF COVID-19 RELATED INCOME</t>
  </si>
  <si>
    <t>Inter-Parish Pandemic Assistance</t>
  </si>
  <si>
    <t xml:space="preserve">Parishes are instructed to use the COVID-19 Accounting Manual to determine how to book all COVID-19 related loans, grants and income. </t>
  </si>
  <si>
    <t>Prepaid Retirement and Health Insurance</t>
  </si>
  <si>
    <t>COVID-19 Relief</t>
  </si>
  <si>
    <t>TOTAL REVENUES:</t>
  </si>
  <si>
    <t>TOTAL EXPENSES:</t>
  </si>
  <si>
    <t>Relief</t>
  </si>
  <si>
    <t>Unrealized Gains</t>
  </si>
  <si>
    <t>Retained Earnings Roll Forward</t>
  </si>
  <si>
    <t>Difference - $</t>
  </si>
  <si>
    <t>Difference - %</t>
  </si>
  <si>
    <t>Love One Another (LOA)</t>
  </si>
  <si>
    <t>XX-2850</t>
  </si>
  <si>
    <t>Another</t>
  </si>
  <si>
    <t>Love One Another Investment Income</t>
  </si>
  <si>
    <t>Total Contributions</t>
  </si>
  <si>
    <t>Total Tuition and Program Fees</t>
  </si>
  <si>
    <t>Total Other Revenue</t>
  </si>
  <si>
    <t>Total Fundraising Revenue</t>
  </si>
  <si>
    <t>Total Salaries and Benefits</t>
  </si>
  <si>
    <t>Total Supplies and Purch Services</t>
  </si>
  <si>
    <t>Total Buildings &amp; Grounds</t>
  </si>
  <si>
    <t>Total Other Expense</t>
  </si>
  <si>
    <t xml:space="preserve">Column (L) is used to report data related to all restricted fund balances except for cemeteries, Faith In Our Future, and Love One Another.  Contributions, interest income, disbursements made from restricted funds, investment account balances and other bank balances for all restricted funds are entered in this column.  You must enter the fund balance (equity) amounts as Scholarship, Endowment or Other Restricted Funds.  Note the default is Other Restricted Funds; this category will automatically adjust to balance your entries.  The net asset balance for the General Fund (Retained Earnings) is calculated on this worksheet.  The General Fund balance will be adjusted for the value of assets held in the parish unrestricted accounts that are part of the restricted net asset balances.  </t>
  </si>
  <si>
    <t>Love One Another Restricted Contributions</t>
  </si>
  <si>
    <t>Love One Another Long-term Investments</t>
  </si>
  <si>
    <t>Love One Another Net Assets</t>
  </si>
  <si>
    <r>
      <t xml:space="preserve">numbered 28xx.  </t>
    </r>
    <r>
      <rPr>
        <i/>
        <sz val="10"/>
        <rFont val="Arial"/>
        <family val="2"/>
      </rPr>
      <t xml:space="preserve">The total of all items listed below must equal the amount that appears on the </t>
    </r>
    <r>
      <rPr>
        <b/>
        <i/>
        <sz val="10"/>
        <rFont val="Arial"/>
        <family val="2"/>
      </rPr>
      <t>Balance Sheet.</t>
    </r>
  </si>
  <si>
    <t>The total of all funds listed in accounts 1810 - 1850 must equal the total of accounts 2810 - 2890.</t>
  </si>
  <si>
    <t>Column (O) is used to report COVID-19 pandemic assistance activity.</t>
  </si>
  <si>
    <t>ERTC Received</t>
  </si>
  <si>
    <t>ERTC for shared staff with St. John</t>
  </si>
  <si>
    <t>Please provide the total of all COVID-19 revenue received, including:
EIDL Grants, ESSER/GEER, EANS, City Forward Grants, ERTC,  FFCRA, etc.</t>
  </si>
  <si>
    <t>PREPARER'S PHONE NUMBER:</t>
  </si>
  <si>
    <t xml:space="preserve">Petty Cash           </t>
  </si>
  <si>
    <t xml:space="preserve">Savings Account(s)      </t>
  </si>
  <si>
    <t xml:space="preserve">  1000 TOTAL CASH            </t>
  </si>
  <si>
    <t xml:space="preserve">  1100 TOTAL RECEIVABLES</t>
  </si>
  <si>
    <t xml:space="preserve">  1300 TOTAL INVENTORIES</t>
  </si>
  <si>
    <t xml:space="preserve">  1200 TOTAL PREPAIDS</t>
  </si>
  <si>
    <t xml:space="preserve">  1500 TOTAL INVESTMENTS</t>
  </si>
  <si>
    <t xml:space="preserve">  1700 TOTAL FIXED ASSETS</t>
  </si>
  <si>
    <t xml:space="preserve">  1000-1700 TOTAL UNRESTRICTED ASSETS</t>
  </si>
  <si>
    <t xml:space="preserve">Current Liabilities </t>
  </si>
  <si>
    <t>Deferred Revenue</t>
  </si>
  <si>
    <t xml:space="preserve">  2000-2400 TOTAL CURRENT LIABILITIES</t>
  </si>
  <si>
    <t xml:space="preserve">  2700 TOTAL LONG-TERM LIABILITIES</t>
  </si>
  <si>
    <t>Cemetery Cash in Bank(s)</t>
  </si>
  <si>
    <t>Cemetery Fixed Assets</t>
  </si>
  <si>
    <t>Cemetery Investments</t>
  </si>
  <si>
    <t xml:space="preserve">  TOTAL LIABILITIES- CEMETERY</t>
  </si>
  <si>
    <t xml:space="preserve">  TOTAL ASSETS- CEMETERY</t>
  </si>
  <si>
    <t>Restricted Cash in Bank(s)</t>
  </si>
  <si>
    <t>Restricted Investments</t>
  </si>
  <si>
    <t xml:space="preserve">  TOTAL RESTRICTED ASSETS</t>
  </si>
  <si>
    <t>UNRESTRICTED ASSETS</t>
  </si>
  <si>
    <t>UNRESTRICTED LIABILITIES</t>
  </si>
  <si>
    <t>RESTRICTED FUNDS</t>
  </si>
  <si>
    <t>NET ASSETS</t>
  </si>
  <si>
    <t xml:space="preserve">  2800 TOTAL RESTRICTED NET ASSETS</t>
  </si>
  <si>
    <t xml:space="preserve">  2900 TOTAL UNRESTRICTED NET ASSETS</t>
  </si>
  <si>
    <t xml:space="preserve">  2800-2900 TOTAL NET ASSETS</t>
  </si>
  <si>
    <t>2000- 2900 TOTAL LIABILITIES &amp; NET ASSETS</t>
  </si>
  <si>
    <t xml:space="preserve">  2000-2700 TOTAL UNRESTRICTED LIABILITIES</t>
  </si>
  <si>
    <t>PREPARER'S EMAIL:</t>
  </si>
  <si>
    <t>Total Endowment &amp; All Other Restricted</t>
  </si>
  <si>
    <t>A04</t>
  </si>
  <si>
    <t>St. John the Baptist</t>
  </si>
  <si>
    <t>Clyman</t>
  </si>
  <si>
    <t>Dodge</t>
  </si>
  <si>
    <t>A08</t>
  </si>
  <si>
    <t>St. Andrew</t>
  </si>
  <si>
    <t>Lomira</t>
  </si>
  <si>
    <t>A09</t>
  </si>
  <si>
    <t xml:space="preserve">St. Mary </t>
  </si>
  <si>
    <t>A12</t>
  </si>
  <si>
    <t>Mayville</t>
  </si>
  <si>
    <t>A13</t>
  </si>
  <si>
    <t xml:space="preserve">St. Matthew </t>
  </si>
  <si>
    <t>Neosho</t>
  </si>
  <si>
    <t>A15</t>
  </si>
  <si>
    <t>Holy Family</t>
  </si>
  <si>
    <t>Reeseville</t>
  </si>
  <si>
    <t>A16</t>
  </si>
  <si>
    <t>St. Columbkille</t>
  </si>
  <si>
    <t>Elba</t>
  </si>
  <si>
    <t>A17</t>
  </si>
  <si>
    <t xml:space="preserve">St. John </t>
  </si>
  <si>
    <t>Rubicon</t>
  </si>
  <si>
    <t>A18</t>
  </si>
  <si>
    <t>St. Theresa</t>
  </si>
  <si>
    <t>Theresa</t>
  </si>
  <si>
    <t>A21</t>
  </si>
  <si>
    <t>Annunciation</t>
  </si>
  <si>
    <t>Fox Lake</t>
  </si>
  <si>
    <t>A23</t>
  </si>
  <si>
    <t>Beaver Dam</t>
  </si>
  <si>
    <t>A24</t>
  </si>
  <si>
    <t xml:space="preserve">Sacred Heart </t>
  </si>
  <si>
    <t>Horicon</t>
  </si>
  <si>
    <t>B31</t>
  </si>
  <si>
    <t xml:space="preserve">Holy Family </t>
  </si>
  <si>
    <t>Fond du Lac</t>
  </si>
  <si>
    <t>B32</t>
  </si>
  <si>
    <t>Sons of Zebedee: Ss. James and John</t>
  </si>
  <si>
    <t>Byron</t>
  </si>
  <si>
    <t>B33</t>
  </si>
  <si>
    <t>Shepherd of the Hills</t>
  </si>
  <si>
    <t>Eden</t>
  </si>
  <si>
    <t>B34</t>
  </si>
  <si>
    <t xml:space="preserve">St. Catherine of Siena </t>
  </si>
  <si>
    <t>Ripon</t>
  </si>
  <si>
    <t>B36</t>
  </si>
  <si>
    <t>Campbellsport</t>
  </si>
  <si>
    <t>B37</t>
  </si>
  <si>
    <t>St. Joseph</t>
  </si>
  <si>
    <t>Waupun</t>
  </si>
  <si>
    <t>B38</t>
  </si>
  <si>
    <t>Our Lady of the HolyLand</t>
  </si>
  <si>
    <t>Mt. Calvary</t>
  </si>
  <si>
    <t>C01</t>
  </si>
  <si>
    <t>St. Francis Xavier</t>
  </si>
  <si>
    <t>Kansasville</t>
  </si>
  <si>
    <t>Kenosha</t>
  </si>
  <si>
    <t>C03</t>
  </si>
  <si>
    <t xml:space="preserve">St. Anthony </t>
  </si>
  <si>
    <t>C06</t>
  </si>
  <si>
    <t xml:space="preserve">St. James the Apostle </t>
  </si>
  <si>
    <t>C07</t>
  </si>
  <si>
    <t>St. Mark</t>
  </si>
  <si>
    <t>C08</t>
  </si>
  <si>
    <t>C09</t>
  </si>
  <si>
    <t>Our Lady of Mount Carmel</t>
  </si>
  <si>
    <t>C10</t>
  </si>
  <si>
    <t>C11</t>
  </si>
  <si>
    <t xml:space="preserve">St. Peter </t>
  </si>
  <si>
    <t>C12</t>
  </si>
  <si>
    <t xml:space="preserve">St. Therese </t>
  </si>
  <si>
    <t>C14</t>
  </si>
  <si>
    <t xml:space="preserve">St. Alphonsus </t>
  </si>
  <si>
    <t>New Munster</t>
  </si>
  <si>
    <t>C15</t>
  </si>
  <si>
    <t>Union Grove</t>
  </si>
  <si>
    <t>C16</t>
  </si>
  <si>
    <t>St. John the Evangelist</t>
  </si>
  <si>
    <t>Twin Lakes</t>
  </si>
  <si>
    <t>C19</t>
  </si>
  <si>
    <t>St. Anne</t>
  </si>
  <si>
    <t>Pleasant Prairie</t>
  </si>
  <si>
    <t>C20</t>
  </si>
  <si>
    <t xml:space="preserve">St. Elizabeth </t>
  </si>
  <si>
    <t>C21</t>
  </si>
  <si>
    <t xml:space="preserve">Holy Cross </t>
  </si>
  <si>
    <t>Bristol</t>
  </si>
  <si>
    <t>D01</t>
  </si>
  <si>
    <t>St. Eugene</t>
  </si>
  <si>
    <t>Fox Point</t>
  </si>
  <si>
    <t>Milwaukee</t>
  </si>
  <si>
    <t>D02</t>
  </si>
  <si>
    <t>Cathedral of St John the Evangelist</t>
  </si>
  <si>
    <t>D04</t>
  </si>
  <si>
    <t>D09</t>
  </si>
  <si>
    <t>St. Francis of Assisi</t>
  </si>
  <si>
    <t>D11</t>
  </si>
  <si>
    <t>Gesu</t>
  </si>
  <si>
    <t>D16</t>
  </si>
  <si>
    <t>Old St. Mary</t>
  </si>
  <si>
    <t>D18</t>
  </si>
  <si>
    <t>St. Michael</t>
  </si>
  <si>
    <t>D20</t>
  </si>
  <si>
    <t xml:space="preserve">SS. Peter and Paul </t>
  </si>
  <si>
    <t>D22</t>
  </si>
  <si>
    <t>St. Robert</t>
  </si>
  <si>
    <t>Shorewood</t>
  </si>
  <si>
    <t>D23</t>
  </si>
  <si>
    <t>Whitefish Bay</t>
  </si>
  <si>
    <t>D24</t>
  </si>
  <si>
    <t>D25</t>
  </si>
  <si>
    <t>St. Martin de Porres</t>
  </si>
  <si>
    <t>D26</t>
  </si>
  <si>
    <t xml:space="preserve">All Saints </t>
  </si>
  <si>
    <t>D27</t>
  </si>
  <si>
    <t>Three Holy Women</t>
  </si>
  <si>
    <t>D28</t>
  </si>
  <si>
    <t>Our Lady of Divine Providence</t>
  </si>
  <si>
    <t>E03</t>
  </si>
  <si>
    <t>St. Bernadette</t>
  </si>
  <si>
    <t>E04</t>
  </si>
  <si>
    <t>St. Catherine of Alexandria</t>
  </si>
  <si>
    <t>E05</t>
  </si>
  <si>
    <t>St. Catherine (51st)</t>
  </si>
  <si>
    <t>E09</t>
  </si>
  <si>
    <t xml:space="preserve">St. Margaret Mary </t>
  </si>
  <si>
    <t>E10</t>
  </si>
  <si>
    <t xml:space="preserve">Mother of Good Counsel </t>
  </si>
  <si>
    <t>E12</t>
  </si>
  <si>
    <t>Our Lady of Good Hope</t>
  </si>
  <si>
    <t>E15</t>
  </si>
  <si>
    <t xml:space="preserve">Sacred Heart Croatian </t>
  </si>
  <si>
    <t>E16</t>
  </si>
  <si>
    <t xml:space="preserve">St. Sebastian </t>
  </si>
  <si>
    <t>Wauwatosa</t>
  </si>
  <si>
    <t>E20</t>
  </si>
  <si>
    <t xml:space="preserve">Christ King </t>
  </si>
  <si>
    <t>E21</t>
  </si>
  <si>
    <t>E22</t>
  </si>
  <si>
    <t>St. Jude the Apostle</t>
  </si>
  <si>
    <t>E23</t>
  </si>
  <si>
    <t xml:space="preserve">St. Pius X </t>
  </si>
  <si>
    <t>E25</t>
  </si>
  <si>
    <t>Blessed Savior</t>
  </si>
  <si>
    <t>F04</t>
  </si>
  <si>
    <t>St. Adalbert</t>
  </si>
  <si>
    <t>F06</t>
  </si>
  <si>
    <t>F07</t>
  </si>
  <si>
    <t>St. Augustine</t>
  </si>
  <si>
    <t>F08</t>
  </si>
  <si>
    <t>Ss. Cyril &amp; Methodius</t>
  </si>
  <si>
    <t>F12</t>
  </si>
  <si>
    <t>Our Lady of Guadalupe</t>
  </si>
  <si>
    <t>F13</t>
  </si>
  <si>
    <t>St. Hyacinth</t>
  </si>
  <si>
    <t>F14</t>
  </si>
  <si>
    <t>Immaculate Conception</t>
  </si>
  <si>
    <t>F16</t>
  </si>
  <si>
    <t>Basilica of St. Josaphat</t>
  </si>
  <si>
    <t>F18</t>
  </si>
  <si>
    <t>St. Mary Magdalen</t>
  </si>
  <si>
    <t>F20</t>
  </si>
  <si>
    <t>St. Patrick</t>
  </si>
  <si>
    <t>F21</t>
  </si>
  <si>
    <t>St. Paul</t>
  </si>
  <si>
    <t>F22</t>
  </si>
  <si>
    <t>St. Roman</t>
  </si>
  <si>
    <t>F23</t>
  </si>
  <si>
    <t xml:space="preserve">Sacred Heart of Jesus </t>
  </si>
  <si>
    <t>St. Francis</t>
  </si>
  <si>
    <t>F24</t>
  </si>
  <si>
    <t>St. Stanislaus Parish</t>
  </si>
  <si>
    <t>F25</t>
  </si>
  <si>
    <t>St. Stephen</t>
  </si>
  <si>
    <t>Oak Creek</t>
  </si>
  <si>
    <t>F26</t>
  </si>
  <si>
    <t xml:space="preserve">St. Veronica </t>
  </si>
  <si>
    <t>F27</t>
  </si>
  <si>
    <t>St. Vincent de Paul</t>
  </si>
  <si>
    <t>F29</t>
  </si>
  <si>
    <t>St. Matthew</t>
  </si>
  <si>
    <t>F34</t>
  </si>
  <si>
    <t>Congregation of the Great Spirit</t>
  </si>
  <si>
    <t>F38</t>
  </si>
  <si>
    <t>Prince of Peace/Principe de Paz</t>
  </si>
  <si>
    <t>F39</t>
  </si>
  <si>
    <t>Nativity of the Lord</t>
  </si>
  <si>
    <t>Cudahy</t>
  </si>
  <si>
    <t>F46</t>
  </si>
  <si>
    <t xml:space="preserve">Divine Mercy </t>
  </si>
  <si>
    <t>South Milwaukee</t>
  </si>
  <si>
    <t>F48</t>
  </si>
  <si>
    <t>St. John Paul II</t>
  </si>
  <si>
    <t>G01</t>
  </si>
  <si>
    <t xml:space="preserve">St. James </t>
  </si>
  <si>
    <t>Franklin</t>
  </si>
  <si>
    <t>G03</t>
  </si>
  <si>
    <t>St. Alphonsus Congregation</t>
  </si>
  <si>
    <t>Greendale</t>
  </si>
  <si>
    <t>G04</t>
  </si>
  <si>
    <t>Greenfield</t>
  </si>
  <si>
    <t>G05</t>
  </si>
  <si>
    <t>St. Mary</t>
  </si>
  <si>
    <t>Hales Corners</t>
  </si>
  <si>
    <t>G09</t>
  </si>
  <si>
    <t>Blessed Sacrament</t>
  </si>
  <si>
    <t>G10</t>
  </si>
  <si>
    <t xml:space="preserve">St. Charles Borromeo </t>
  </si>
  <si>
    <t>G12</t>
  </si>
  <si>
    <t>St. Gregory the Great</t>
  </si>
  <si>
    <t>G17</t>
  </si>
  <si>
    <t>St Matthias Parish</t>
  </si>
  <si>
    <t>G18</t>
  </si>
  <si>
    <t>Our Lady of Lourdes</t>
  </si>
  <si>
    <t>G19</t>
  </si>
  <si>
    <t>Our Lady Queen of Peace</t>
  </si>
  <si>
    <t>G20</t>
  </si>
  <si>
    <t xml:space="preserve">St. Rose </t>
  </si>
  <si>
    <t>G21</t>
  </si>
  <si>
    <t>St. Therese</t>
  </si>
  <si>
    <t>West Allis</t>
  </si>
  <si>
    <t>St. Rita</t>
  </si>
  <si>
    <t>G31</t>
  </si>
  <si>
    <t>St. Martin of Tours</t>
  </si>
  <si>
    <t>G32</t>
  </si>
  <si>
    <t>St. Vincent Pallotti</t>
  </si>
  <si>
    <t>G33</t>
  </si>
  <si>
    <t xml:space="preserve">St. Rafael the Archangel </t>
  </si>
  <si>
    <t>G34</t>
  </si>
  <si>
    <t>Mother of Perpetual Help</t>
  </si>
  <si>
    <t>H06</t>
  </si>
  <si>
    <t>Grafton</t>
  </si>
  <si>
    <t>Ozaukee</t>
  </si>
  <si>
    <t>H14</t>
  </si>
  <si>
    <t>St. Francis Borgia</t>
  </si>
  <si>
    <t>Cedarburg</t>
  </si>
  <si>
    <t>H15</t>
  </si>
  <si>
    <t xml:space="preserve">Lumen Christi </t>
  </si>
  <si>
    <t>Mequon</t>
  </si>
  <si>
    <t>H16</t>
  </si>
  <si>
    <t>Divine Savior</t>
  </si>
  <si>
    <t>Fredonia</t>
  </si>
  <si>
    <t>H17</t>
  </si>
  <si>
    <t>St. John XXIII</t>
  </si>
  <si>
    <t>Port Washington</t>
  </si>
  <si>
    <t>I01</t>
  </si>
  <si>
    <t>St. Charles Borromeo</t>
  </si>
  <si>
    <t>Burlington</t>
  </si>
  <si>
    <t>Racine</t>
  </si>
  <si>
    <t>I02</t>
  </si>
  <si>
    <t>Immaculate Conception-St. Mary's</t>
  </si>
  <si>
    <t>I03</t>
  </si>
  <si>
    <t>St. Louis</t>
  </si>
  <si>
    <t>Caledonia</t>
  </si>
  <si>
    <t>I04</t>
  </si>
  <si>
    <t>I06</t>
  </si>
  <si>
    <t xml:space="preserve">St. Edward </t>
  </si>
  <si>
    <t>I09</t>
  </si>
  <si>
    <t>St. John Nepomuk</t>
  </si>
  <si>
    <t>I10</t>
  </si>
  <si>
    <t>I11</t>
  </si>
  <si>
    <t>St. Lucy Parish</t>
  </si>
  <si>
    <t>I12</t>
  </si>
  <si>
    <t>St. Mary by the Lake</t>
  </si>
  <si>
    <t>I14</t>
  </si>
  <si>
    <t>St. Paul the Apostle</t>
  </si>
  <si>
    <t>I15</t>
  </si>
  <si>
    <t>I17</t>
  </si>
  <si>
    <t>Sacred Heart Congregation</t>
  </si>
  <si>
    <t>I19</t>
  </si>
  <si>
    <t>St Sebastian</t>
  </si>
  <si>
    <t>Sturtevant</t>
  </si>
  <si>
    <t>I20</t>
  </si>
  <si>
    <t>St. Robert Bellarmine</t>
  </si>
  <si>
    <t>I21</t>
  </si>
  <si>
    <t>St. Thomas Aquinas</t>
  </si>
  <si>
    <t>Waterford</t>
  </si>
  <si>
    <t>I22</t>
  </si>
  <si>
    <t xml:space="preserve">St. Clare </t>
  </si>
  <si>
    <t>Wind Lake</t>
  </si>
  <si>
    <t>I24</t>
  </si>
  <si>
    <t xml:space="preserve">St. Richard </t>
  </si>
  <si>
    <t>I26</t>
  </si>
  <si>
    <t>J07</t>
  </si>
  <si>
    <t>Kohler</t>
  </si>
  <si>
    <t>Sheboygan</t>
  </si>
  <si>
    <t>J08</t>
  </si>
  <si>
    <t>Plymouth</t>
  </si>
  <si>
    <t>J12</t>
  </si>
  <si>
    <t>St. Clement</t>
  </si>
  <si>
    <t>J13</t>
  </si>
  <si>
    <t>Saints Cyril &amp; Methodius</t>
  </si>
  <si>
    <t>J14</t>
  </si>
  <si>
    <t>St. Dominic Parish</t>
  </si>
  <si>
    <t>J15</t>
  </si>
  <si>
    <t xml:space="preserve">Holy Name </t>
  </si>
  <si>
    <t>J16</t>
  </si>
  <si>
    <t>J17</t>
  </si>
  <si>
    <t xml:space="preserve">St. Peter Claver </t>
  </si>
  <si>
    <t>J19</t>
  </si>
  <si>
    <t xml:space="preserve">Our Lady of the Lakes </t>
  </si>
  <si>
    <t>Random Lake</t>
  </si>
  <si>
    <t>J20</t>
  </si>
  <si>
    <t xml:space="preserve">St. Thomas Aquinas </t>
  </si>
  <si>
    <t>Elkhart Lake</t>
  </si>
  <si>
    <t>J21</t>
  </si>
  <si>
    <t xml:space="preserve">Blessed Trinity </t>
  </si>
  <si>
    <t>Sheboygan Falls</t>
  </si>
  <si>
    <t>K01</t>
  </si>
  <si>
    <t xml:space="preserve">St. Andrew </t>
  </si>
  <si>
    <t>Delavan</t>
  </si>
  <si>
    <t>Walworth</t>
  </si>
  <si>
    <t>K02</t>
  </si>
  <si>
    <t>St. Peter</t>
  </si>
  <si>
    <t>East Troy</t>
  </si>
  <si>
    <t>K03</t>
  </si>
  <si>
    <t xml:space="preserve">St. Patrick </t>
  </si>
  <si>
    <t>Elkhorn</t>
  </si>
  <si>
    <t xml:space="preserve">Walworth </t>
  </si>
  <si>
    <t>K04</t>
  </si>
  <si>
    <t>St. Benedict</t>
  </si>
  <si>
    <t>Fontana</t>
  </si>
  <si>
    <t>K05</t>
  </si>
  <si>
    <t>St. Francis de Sales</t>
  </si>
  <si>
    <t>Lake Geneva</t>
  </si>
  <si>
    <t>St. Catherine</t>
  </si>
  <si>
    <t>K10</t>
  </si>
  <si>
    <t>Whitewater</t>
  </si>
  <si>
    <t>K11</t>
  </si>
  <si>
    <t>Lyons</t>
  </si>
  <si>
    <t>L04</t>
  </si>
  <si>
    <t>St. Boniface</t>
  </si>
  <si>
    <t>Germantown</t>
  </si>
  <si>
    <t>Washington</t>
  </si>
  <si>
    <t>L06</t>
  </si>
  <si>
    <t>St. Mary of the Hill</t>
  </si>
  <si>
    <t>Hubertus</t>
  </si>
  <si>
    <t>L12</t>
  </si>
  <si>
    <t>Holy Trinity</t>
  </si>
  <si>
    <t>Newburg</t>
  </si>
  <si>
    <t>L13</t>
  </si>
  <si>
    <t>L18</t>
  </si>
  <si>
    <t>Slinger</t>
  </si>
  <si>
    <t>L19</t>
  </si>
  <si>
    <t>St. Frances Cabrini</t>
  </si>
  <si>
    <t>West Bend</t>
  </si>
  <si>
    <t>L20</t>
  </si>
  <si>
    <t xml:space="preserve">Holy Angels </t>
  </si>
  <si>
    <t>L21</t>
  </si>
  <si>
    <t xml:space="preserve">Immaculate Conception </t>
  </si>
  <si>
    <t>L22</t>
  </si>
  <si>
    <t>Resurrection Parish</t>
  </si>
  <si>
    <t>Allenton</t>
  </si>
  <si>
    <t>L23</t>
  </si>
  <si>
    <t xml:space="preserve">St. Michael </t>
  </si>
  <si>
    <t>Kewaskum</t>
  </si>
  <si>
    <t>L24</t>
  </si>
  <si>
    <t xml:space="preserve">Holy Trinity </t>
  </si>
  <si>
    <t>L25</t>
  </si>
  <si>
    <t xml:space="preserve">St. Lawrence </t>
  </si>
  <si>
    <t>Hartford</t>
  </si>
  <si>
    <t>L26</t>
  </si>
  <si>
    <t xml:space="preserve">St. Kilian </t>
  </si>
  <si>
    <t>L27</t>
  </si>
  <si>
    <t>St. Gabriel</t>
  </si>
  <si>
    <t>M01</t>
  </si>
  <si>
    <t xml:space="preserve">St. Joseph </t>
  </si>
  <si>
    <t>Big Bend</t>
  </si>
  <si>
    <t>Waukesha</t>
  </si>
  <si>
    <t>M02</t>
  </si>
  <si>
    <t xml:space="preserve">St. Dominic </t>
  </si>
  <si>
    <t>Brookfield</t>
  </si>
  <si>
    <t>M03</t>
  </si>
  <si>
    <t>St. John Vianney</t>
  </si>
  <si>
    <t>M04</t>
  </si>
  <si>
    <t xml:space="preserve">St. Luke </t>
  </si>
  <si>
    <t>M05</t>
  </si>
  <si>
    <t xml:space="preserve">St. Agnes </t>
  </si>
  <si>
    <t>Butler</t>
  </si>
  <si>
    <t>M06</t>
  </si>
  <si>
    <t xml:space="preserve">St. Bruno </t>
  </si>
  <si>
    <t>Dousman</t>
  </si>
  <si>
    <t>M08</t>
  </si>
  <si>
    <t>Eagle</t>
  </si>
  <si>
    <t>M09</t>
  </si>
  <si>
    <t>Elm Grove</t>
  </si>
  <si>
    <t>M10</t>
  </si>
  <si>
    <t xml:space="preserve">St. Paul </t>
  </si>
  <si>
    <t>Genesee Depot</t>
  </si>
  <si>
    <t>M11</t>
  </si>
  <si>
    <t xml:space="preserve">St. Charles </t>
  </si>
  <si>
    <t>Hartland</t>
  </si>
  <si>
    <t>M12</t>
  </si>
  <si>
    <t>Mapleton</t>
  </si>
  <si>
    <t>M13</t>
  </si>
  <si>
    <t>Menomonee Falls</t>
  </si>
  <si>
    <t>M14</t>
  </si>
  <si>
    <t>Good Shepherd</t>
  </si>
  <si>
    <t>M15</t>
  </si>
  <si>
    <t>St. James</t>
  </si>
  <si>
    <t>M16</t>
  </si>
  <si>
    <t>M19</t>
  </si>
  <si>
    <t>Mukwonago</t>
  </si>
  <si>
    <t>M20</t>
  </si>
  <si>
    <t xml:space="preserve">St. Leonard </t>
  </si>
  <si>
    <t>Muskego</t>
  </si>
  <si>
    <t>M21</t>
  </si>
  <si>
    <t>Holy Apostles</t>
  </si>
  <si>
    <t>New Berlin</t>
  </si>
  <si>
    <t>M23</t>
  </si>
  <si>
    <t>St. Jerome</t>
  </si>
  <si>
    <t>Oconomowoc</t>
  </si>
  <si>
    <t>M24</t>
  </si>
  <si>
    <t xml:space="preserve">St. Joan of Arc </t>
  </si>
  <si>
    <t>Nashotah</t>
  </si>
  <si>
    <t>M25</t>
  </si>
  <si>
    <t>St. Anthony on the Lake</t>
  </si>
  <si>
    <t>Pewaukee</t>
  </si>
  <si>
    <t>M27</t>
  </si>
  <si>
    <t>M28</t>
  </si>
  <si>
    <t>St Mary</t>
  </si>
  <si>
    <t>M29</t>
  </si>
  <si>
    <t>St William</t>
  </si>
  <si>
    <t>M30</t>
  </si>
  <si>
    <t>St. Elizabeth Ann Seton</t>
  </si>
  <si>
    <t>M31</t>
  </si>
  <si>
    <t>St. John Neumann</t>
  </si>
  <si>
    <t>M32</t>
  </si>
  <si>
    <t xml:space="preserve">Queen of Apostles </t>
  </si>
  <si>
    <t>M33</t>
  </si>
  <si>
    <t>St. Teresa of Calcutta</t>
  </si>
  <si>
    <t>North Lake</t>
  </si>
  <si>
    <t>DGWSH</t>
  </si>
  <si>
    <t>FDLSH</t>
  </si>
  <si>
    <t>WALWR</t>
  </si>
  <si>
    <t>KENSH</t>
  </si>
  <si>
    <t>OZMIL</t>
  </si>
  <si>
    <t>MILNW</t>
  </si>
  <si>
    <t>WAUKE</t>
  </si>
  <si>
    <t>MILSW</t>
  </si>
  <si>
    <t>MILSE</t>
  </si>
  <si>
    <t>RACIN</t>
  </si>
  <si>
    <t>WAUKW</t>
  </si>
  <si>
    <t>Our Lady of the Holy Rosary</t>
  </si>
  <si>
    <t>Variance for Endowment &amp; Other Restricted</t>
  </si>
  <si>
    <t>LeRoy</t>
  </si>
  <si>
    <t>St. Katharine Drexel Parish</t>
  </si>
  <si>
    <t xml:space="preserve">Brighton </t>
  </si>
  <si>
    <t>St. Benedict the Moor</t>
  </si>
  <si>
    <t>St. Monica Congregation</t>
  </si>
  <si>
    <t xml:space="preserve">COVID-19 </t>
  </si>
  <si>
    <t>3010/3020</t>
  </si>
  <si>
    <t>Contributions (excluding 3010,20,30,50,70)</t>
  </si>
  <si>
    <t>Weekly Envelopes and Offertory Collection</t>
  </si>
  <si>
    <t>Tuition and Program Fees</t>
  </si>
  <si>
    <t>Rental Income</t>
  </si>
  <si>
    <t xml:space="preserve">Fund Raising and Activity Events </t>
  </si>
  <si>
    <t>3400/3500</t>
  </si>
  <si>
    <t>Salary Related Benefits</t>
  </si>
  <si>
    <t>Supplies &amp; Purchased Services Costs</t>
  </si>
  <si>
    <t>Building &amp; Grounds Expenses</t>
  </si>
  <si>
    <t>Support of Secondary Schools</t>
  </si>
  <si>
    <t>Support of Other Elementary Schools</t>
  </si>
  <si>
    <t xml:space="preserve">Other Revenue (excluding 3455,60, 3510,20) </t>
  </si>
  <si>
    <t>Other Receipts</t>
  </si>
  <si>
    <t>Proceeds from Archdiocesan Assisstance</t>
  </si>
  <si>
    <t>Special Collections for Others Income</t>
  </si>
  <si>
    <t>Add:</t>
  </si>
  <si>
    <t>Deduct:</t>
  </si>
  <si>
    <t>Other Disbursements</t>
  </si>
  <si>
    <t>Special Collections for Others Expense</t>
  </si>
  <si>
    <t>Love One</t>
  </si>
  <si>
    <t>Other Non-Cash Transactions</t>
  </si>
  <si>
    <t>Unrealized Gains on Investments</t>
  </si>
  <si>
    <t>Unrealized Losses on Investments</t>
  </si>
  <si>
    <t>NET (INCLUDING OTHER NON-CASH)</t>
  </si>
  <si>
    <t>Comments</t>
  </si>
  <si>
    <t>&lt;&lt;Enter Fund Name Here&gt;&gt;</t>
  </si>
  <si>
    <t>Total Operating Revenues (Line 14-23)</t>
  </si>
  <si>
    <t>Endowment</t>
  </si>
  <si>
    <t>Per Case Statement</t>
  </si>
  <si>
    <t>Scholarship</t>
  </si>
  <si>
    <t>Date</t>
  </si>
  <si>
    <t>Print Name, Finance Council Chair</t>
  </si>
  <si>
    <t>Signature Finance Council Chair</t>
  </si>
  <si>
    <t xml:space="preserve">Signature Pastor/Parish Administrator/Parish Director </t>
  </si>
  <si>
    <t>Signature Trustee - Treasurer</t>
  </si>
  <si>
    <t>Print Name, Trustee - Treasurer</t>
  </si>
  <si>
    <t xml:space="preserve">Print Name, Pastor/Parish Administrator/Parish Director </t>
  </si>
  <si>
    <t>Signature Trustee - Secretary</t>
  </si>
  <si>
    <t>Print Name, Trustee - Secretary</t>
  </si>
  <si>
    <t>Pastor/Parish Administrator/Parish Director:</t>
  </si>
  <si>
    <t>Parish Name:</t>
  </si>
  <si>
    <t>Date of meeting with Pastoral Council:</t>
  </si>
  <si>
    <t>Date of communication to parishioners:</t>
  </si>
  <si>
    <t>For the Year Ending:</t>
  </si>
  <si>
    <t>Confidential Financial Statement Cover Sheet</t>
  </si>
  <si>
    <t>Navigation</t>
  </si>
  <si>
    <t>Topics</t>
  </si>
  <si>
    <t>Due dates - Parishes without School Choice</t>
  </si>
  <si>
    <t>Due dates - Parishes with School Choice</t>
  </si>
  <si>
    <t>Submission Contact</t>
  </si>
  <si>
    <t>Email the Office of Parish and School Financial Consulting if you have any questions.
Email: parishfinance@archmil.org</t>
  </si>
  <si>
    <t>Student Credit &amp; Student Count Reporting</t>
  </si>
  <si>
    <t>Tips &amp; Tricks</t>
  </si>
  <si>
    <t xml:space="preserve">Helpful Information for Preparing the </t>
  </si>
  <si>
    <t>Balance Sheet information must be entered by department (columns C through J) if the information is available.  In order to provide the most accurate information regarding day school and religious education costs, each parish should make every effort to provide data in the Christian Formation, Elementary Education and Administrative columns. If no breakdown by ministry is used, then enter all amounts (excluding cemetery and restricted funds information) in column G, Administrative.</t>
  </si>
  <si>
    <t>How to fill out Balance Sheet on Data Entry</t>
  </si>
  <si>
    <t>Cemetery Data Entry</t>
  </si>
  <si>
    <t>Accruals at end of Year</t>
  </si>
  <si>
    <r>
      <t xml:space="preserve">Please review your classification of </t>
    </r>
    <r>
      <rPr>
        <b/>
        <sz val="12"/>
        <rFont val="Tahoma"/>
        <family val="2"/>
      </rPr>
      <t>Restricted</t>
    </r>
    <r>
      <rPr>
        <sz val="12"/>
        <rFont val="Tahoma"/>
        <family val="2"/>
      </rPr>
      <t xml:space="preserve"> and </t>
    </r>
    <r>
      <rPr>
        <b/>
        <sz val="12"/>
        <rFont val="Tahoma"/>
        <family val="2"/>
      </rPr>
      <t>Unrestricted</t>
    </r>
    <r>
      <rPr>
        <sz val="12"/>
        <rFont val="Tahoma"/>
        <family val="2"/>
      </rPr>
      <t xml:space="preserve"> investments and fund balances.  Funds are restricted if given by a </t>
    </r>
    <r>
      <rPr>
        <b/>
        <sz val="12"/>
        <rFont val="Tahoma"/>
        <family val="2"/>
      </rPr>
      <t>donor</t>
    </r>
    <r>
      <rPr>
        <sz val="12"/>
        <rFont val="Tahoma"/>
        <family val="2"/>
      </rPr>
      <t xml:space="preserve"> for a </t>
    </r>
    <r>
      <rPr>
        <b/>
        <sz val="12"/>
        <rFont val="Tahoma"/>
        <family val="2"/>
      </rPr>
      <t>specific purpose</t>
    </r>
    <r>
      <rPr>
        <sz val="12"/>
        <rFont val="Tahoma"/>
        <family val="2"/>
      </rPr>
      <t xml:space="preserve"> in </t>
    </r>
    <r>
      <rPr>
        <b/>
        <sz val="12"/>
        <rFont val="Tahoma"/>
        <family val="2"/>
      </rPr>
      <t>writing</t>
    </r>
    <r>
      <rPr>
        <sz val="12"/>
        <rFont val="Tahoma"/>
        <family val="2"/>
      </rPr>
      <t xml:space="preserve">. If all three elements are present then in can be restricted. If one element is missing then it is unrestricted. Endowments are created only by action of the officers of the parish, and a proxy request is always required.  The parish may set aside a portion of its accumulated funds for a specific purpose; this is a parish designated (unrestricted) fund.  </t>
    </r>
  </si>
  <si>
    <t>Cemetery Funds</t>
  </si>
  <si>
    <t>Restricted, Unrestricted &amp; Designated Fund Designations</t>
  </si>
  <si>
    <t>Faith in Our Future Funds</t>
  </si>
  <si>
    <t>Love One Another Funds</t>
  </si>
  <si>
    <t>Covid-19 Funds</t>
  </si>
  <si>
    <t>You must use the Explanations worksheet to explain the purpose of the fund. The Restricted &amp; Debt Recon Sheet will do the calculations for you.</t>
  </si>
  <si>
    <t>Explanations Worksheet</t>
  </si>
  <si>
    <t>What Department should it be included in?</t>
  </si>
  <si>
    <r>
      <t xml:space="preserve">Revenues are entered by ministry in columns C through J.  In order to provide meaningful comparative information, parishes are strongly encouraged to provide detail by ministry department.  </t>
    </r>
    <r>
      <rPr>
        <b/>
        <sz val="12"/>
        <rFont val="Tahoma"/>
        <family val="2"/>
      </rPr>
      <t xml:space="preserve">Parishes with schools </t>
    </r>
    <r>
      <rPr>
        <b/>
        <u/>
        <sz val="12"/>
        <rFont val="Tahoma"/>
        <family val="2"/>
      </rPr>
      <t>must</t>
    </r>
    <r>
      <rPr>
        <b/>
        <sz val="12"/>
        <rFont val="Tahoma"/>
        <family val="2"/>
      </rPr>
      <t xml:space="preserve"> report the financials seperately between the parish and school.</t>
    </r>
  </si>
  <si>
    <t>What Income is included?</t>
  </si>
  <si>
    <t>Record all Income in Period it is received.</t>
  </si>
  <si>
    <t>Consolidated Schools- What should Parish do if they receive Tution for them?</t>
  </si>
  <si>
    <t>Reimbursements for Expenses</t>
  </si>
  <si>
    <t>Cemetery Income</t>
  </si>
  <si>
    <t>Unrealized Gains &amp; Losses</t>
  </si>
  <si>
    <t>Recording Rent Expense</t>
  </si>
  <si>
    <t>Recording Support of Consolidated Schools</t>
  </si>
  <si>
    <t>Restricted Expenditures</t>
  </si>
  <si>
    <t>Assessment</t>
  </si>
  <si>
    <t>Depreciation</t>
  </si>
  <si>
    <t>Fund Raiser Expenses</t>
  </si>
  <si>
    <t>Column (N) is used to report Love One Another (LOA) capital campaign activity.</t>
  </si>
  <si>
    <t>All income is reported in the year in which the cash is received. You cannot defer income to a future period.</t>
  </si>
  <si>
    <t xml:space="preserve">All information is entered on the data entry worksheet.  The workbook is protected so that you cannot enter data in any cells except those for which data is allowed.  The tab key will move you from field to field.  It will skip cells in which data may not be entered. </t>
  </si>
  <si>
    <t>Faith in Our Future (FIOF)</t>
  </si>
  <si>
    <t>Other Parish School</t>
  </si>
  <si>
    <t>Select Parish School</t>
  </si>
  <si>
    <t>N/A</t>
  </si>
  <si>
    <t>School K3,K4:</t>
  </si>
  <si>
    <t>County:</t>
  </si>
  <si>
    <t>We assert that the Internal Financials tie to the Confidential Financial Statement and that the following balances are correct:</t>
  </si>
  <si>
    <t>Total Unrestricted Assets</t>
  </si>
  <si>
    <t>Total Restricted Assets</t>
  </si>
  <si>
    <t>Net Operating Income</t>
  </si>
  <si>
    <t>Net Income</t>
  </si>
  <si>
    <t>B43</t>
  </si>
  <si>
    <t>C43</t>
  </si>
  <si>
    <t>I56</t>
  </si>
  <si>
    <t>J40</t>
  </si>
  <si>
    <t>B40</t>
  </si>
  <si>
    <t>J42</t>
  </si>
  <si>
    <t>M40</t>
  </si>
  <si>
    <t>E59</t>
  </si>
  <si>
    <t>M50</t>
  </si>
  <si>
    <t>St. Mary Springs Academy</t>
  </si>
  <si>
    <t>All Saints Catholic School</t>
  </si>
  <si>
    <t>Burlington Catholic</t>
  </si>
  <si>
    <t>Christ Child Academy</t>
  </si>
  <si>
    <t>Holy Land Catholic</t>
  </si>
  <si>
    <t>St. Elizabeth Ann Seton School</t>
  </si>
  <si>
    <t>Waukesha Catholic School System</t>
  </si>
  <si>
    <t>Wauwatosa Catholic School</t>
  </si>
  <si>
    <t>Catholic Memorial High School</t>
  </si>
  <si>
    <t>Malone</t>
  </si>
  <si>
    <t>XX-3150</t>
  </si>
  <si>
    <t>Current Year</t>
  </si>
  <si>
    <t>Previous Year</t>
  </si>
  <si>
    <t>1200 - Prepaids</t>
  </si>
  <si>
    <t>1500 - Investments - Unrestricted</t>
  </si>
  <si>
    <t>Investments - Short Term</t>
  </si>
  <si>
    <t>Investments - Long Term</t>
  </si>
  <si>
    <t>XX-1795</t>
  </si>
  <si>
    <t>XX-1790</t>
  </si>
  <si>
    <t>Accumulated Depreciation</t>
  </si>
  <si>
    <t>1800 - Investments - Restricted</t>
  </si>
  <si>
    <t>Restricted Investment - Short Term</t>
  </si>
  <si>
    <t>Restricted Investment - Long Term</t>
  </si>
  <si>
    <t>XX-1840</t>
  </si>
  <si>
    <t>Investment - Endowment</t>
  </si>
  <si>
    <t>Love One Another     (Dept 98)</t>
  </si>
  <si>
    <t>Current Maturity of Long-term Debt</t>
  </si>
  <si>
    <t>XX-2130</t>
  </si>
  <si>
    <t>Operating Line of Credit</t>
  </si>
  <si>
    <t>XX-2140</t>
  </si>
  <si>
    <t>Archdiocese Payable</t>
  </si>
  <si>
    <t>Deferred Tuition and Fees</t>
  </si>
  <si>
    <t>Other Deferred Revenue</t>
  </si>
  <si>
    <t>XX-2420</t>
  </si>
  <si>
    <t>Deferred Mass Stipends</t>
  </si>
  <si>
    <t>Notes Payable - Mortgage</t>
  </si>
  <si>
    <t>Notes Payable - Other Parishes</t>
  </si>
  <si>
    <t>2800 Net Asset Balance - Restricted</t>
  </si>
  <si>
    <t>Net Assets - Scholarship</t>
  </si>
  <si>
    <t>Net Assets - Endowment</t>
  </si>
  <si>
    <t>XX-2860</t>
  </si>
  <si>
    <t>Net Assets - Other Restricted</t>
  </si>
  <si>
    <t xml:space="preserve">Investments - Real Estate                  </t>
  </si>
  <si>
    <t>Net Assets - Cemetery</t>
  </si>
  <si>
    <t>Archdiocesan assessment amount (multiply amount on line 5 by 6.0%.)</t>
  </si>
  <si>
    <t>Next Fiscal year</t>
  </si>
  <si>
    <t>2024-2025</t>
  </si>
  <si>
    <t>2025-2026</t>
  </si>
  <si>
    <t xml:space="preserve">   (From Profit &amp; Loss Tab Cell G-24)</t>
  </si>
  <si>
    <t>A99</t>
  </si>
  <si>
    <t>St. Adelina</t>
  </si>
  <si>
    <t>Weekly Envelopes</t>
  </si>
  <si>
    <t>Other Contributions</t>
  </si>
  <si>
    <t>Tuition - Private Pay</t>
  </si>
  <si>
    <t>Tuition - PSCP</t>
  </si>
  <si>
    <t>Tuition - SNSP</t>
  </si>
  <si>
    <t>Tuition - Miscellaneous</t>
  </si>
  <si>
    <t>Rentals - Hall</t>
  </si>
  <si>
    <t>Rentals - Rectory</t>
  </si>
  <si>
    <t>Rentals - School</t>
  </si>
  <si>
    <t>Rentals - Other</t>
  </si>
  <si>
    <t>3400 Other Revenues</t>
  </si>
  <si>
    <t>Scholarship Income</t>
  </si>
  <si>
    <t>XX-3490</t>
  </si>
  <si>
    <t>Restricted Fund Distribution</t>
  </si>
  <si>
    <t>3500 Sale of Assets</t>
  </si>
  <si>
    <t>XX-3495</t>
  </si>
  <si>
    <t>Other Revenues</t>
  </si>
  <si>
    <t>Sale of Land</t>
  </si>
  <si>
    <t>Sale of Buildings</t>
  </si>
  <si>
    <t>Sale of Assets - Other</t>
  </si>
  <si>
    <t>XX-3530</t>
  </si>
  <si>
    <t>XX-3540</t>
  </si>
  <si>
    <t>XX-3580</t>
  </si>
  <si>
    <t>Sale of Personal Property</t>
  </si>
  <si>
    <t>Total Sale of Assets</t>
  </si>
  <si>
    <t>Total Rentals</t>
  </si>
  <si>
    <t>XX-3472</t>
  </si>
  <si>
    <t>XX-3473</t>
  </si>
  <si>
    <t>XX-3610.1</t>
  </si>
  <si>
    <t>XX-3610.2</t>
  </si>
  <si>
    <t>Bingo - Income</t>
  </si>
  <si>
    <t>Bingo - Expense</t>
  </si>
  <si>
    <t>XX-3020.1</t>
  </si>
  <si>
    <t>XX-3020.2</t>
  </si>
  <si>
    <t>Festival - Income</t>
  </si>
  <si>
    <t>Festival - Expense</t>
  </si>
  <si>
    <t>Festival</t>
  </si>
  <si>
    <t>XX-3640.1</t>
  </si>
  <si>
    <t>XX-3640.2</t>
  </si>
  <si>
    <t>XX-3640</t>
  </si>
  <si>
    <t>Gala - Income</t>
  </si>
  <si>
    <t>Gala - Expense</t>
  </si>
  <si>
    <t>Gala</t>
  </si>
  <si>
    <t>XX-3650.1</t>
  </si>
  <si>
    <t>XX-3650.2</t>
  </si>
  <si>
    <t>XX-3650</t>
  </si>
  <si>
    <t>Fish Fry - Income</t>
  </si>
  <si>
    <t>Fish Fry - Expense</t>
  </si>
  <si>
    <t>Fish Fry</t>
  </si>
  <si>
    <t>XX-3690.1</t>
  </si>
  <si>
    <t>XX-3690.2</t>
  </si>
  <si>
    <t>Other Fundraiser - Income</t>
  </si>
  <si>
    <t>Other Fundraiser - Expense</t>
  </si>
  <si>
    <t>Other Fund Raisers</t>
  </si>
  <si>
    <t>Unrealized Losses</t>
  </si>
  <si>
    <t>Increase (Decrease) in Fixed Asset Balance</t>
  </si>
  <si>
    <t>XX-4011</t>
  </si>
  <si>
    <t>XX-4012</t>
  </si>
  <si>
    <t>Salaries - Priests</t>
  </si>
  <si>
    <t>Salaries - Lay Employees, Parish</t>
  </si>
  <si>
    <t>Salaries - Lay Employees, School</t>
  </si>
  <si>
    <t>XX-4050.1</t>
  </si>
  <si>
    <t>XX-4050.2</t>
  </si>
  <si>
    <t>XX-4050.3</t>
  </si>
  <si>
    <t>Employer Portion - Medical</t>
  </si>
  <si>
    <t>Employer Portion - Dental</t>
  </si>
  <si>
    <t>Employer Portion - Vision</t>
  </si>
  <si>
    <t>Employer's Contribution to Pension Plan</t>
  </si>
  <si>
    <t>Other Salary and Benefit Expense</t>
  </si>
  <si>
    <t>Supplies &amp; Program Expense</t>
  </si>
  <si>
    <t>Other Supply Expense</t>
  </si>
  <si>
    <t>XX-4510.1</t>
  </si>
  <si>
    <t>XX-4510.2</t>
  </si>
  <si>
    <t>PIPIT</t>
  </si>
  <si>
    <t>Workers Compensation</t>
  </si>
  <si>
    <t>4600/4700 Other Expenses</t>
  </si>
  <si>
    <t>Scholarship Expense</t>
  </si>
  <si>
    <t>XX-4680.1</t>
  </si>
  <si>
    <t>XX-4680.2</t>
  </si>
  <si>
    <t>Assessment, Archdiocese</t>
  </si>
  <si>
    <t>Assessment, School</t>
  </si>
  <si>
    <t>XX-4760</t>
  </si>
  <si>
    <t>92-4000</t>
  </si>
  <si>
    <t>XX-4810.1</t>
  </si>
  <si>
    <t>XX-4810.2</t>
  </si>
  <si>
    <t>Table of Contents</t>
  </si>
  <si>
    <t>#</t>
  </si>
  <si>
    <t>Helpful Infomation Tab</t>
  </si>
  <si>
    <t>Data Entry Tab</t>
  </si>
  <si>
    <t>RETURN TO TABLE OF CONTENTS</t>
  </si>
  <si>
    <t>COVID-19 Tab</t>
  </si>
  <si>
    <t>Explanations Tab</t>
  </si>
  <si>
    <t>Retained Earnings Roll Forward Tab</t>
  </si>
  <si>
    <t>Report Tabs</t>
  </si>
  <si>
    <t>Information Tabs</t>
  </si>
  <si>
    <t>Parish Data Entry Tabs</t>
  </si>
  <si>
    <t>Balance Sheet Tab</t>
  </si>
  <si>
    <t>Assessment Calculation Tab</t>
  </si>
  <si>
    <t>Cover Letter Tab</t>
  </si>
  <si>
    <t>The total of all revenue posted in 3445.2 and 3455.3 must be listed on this form.</t>
  </si>
  <si>
    <t>Current Fiscal Year</t>
  </si>
  <si>
    <t>G35</t>
  </si>
  <si>
    <t>St. Barnabas</t>
  </si>
  <si>
    <t>Assessments</t>
  </si>
  <si>
    <t>XX-4735</t>
  </si>
  <si>
    <t>Bank &amp; Online Giving Fees</t>
  </si>
  <si>
    <t>School - Profit &amp; Loss Tab</t>
  </si>
  <si>
    <t>Sale of Assets</t>
  </si>
  <si>
    <t>Total Cemetery Receipts</t>
  </si>
  <si>
    <t>Total Salaries &amp; Benefits (Line 27+28)</t>
  </si>
  <si>
    <t>Other Expenses (excluding 4690 and 4740)</t>
  </si>
  <si>
    <t>Total Cemetery Disbursements</t>
  </si>
  <si>
    <t>OPERATING SURPLUS (DEFICIT) (Line 24-36)</t>
  </si>
  <si>
    <t>2025 CFS</t>
  </si>
  <si>
    <t>2026 CFS</t>
  </si>
  <si>
    <t>2025-26</t>
  </si>
  <si>
    <t>2026-27</t>
  </si>
  <si>
    <t>Total Operating Expenses (Line 29-35)</t>
  </si>
  <si>
    <t>Total Other Receipts (Line 40-42)</t>
  </si>
  <si>
    <t>Total Other Disbursements (Line 46-48)</t>
  </si>
  <si>
    <t>NET SURPLUS (DEFICIT) (Line 37+43-49)</t>
  </si>
  <si>
    <t>Restricted Reconciliation Tab</t>
  </si>
  <si>
    <t xml:space="preserve">RECONCILIATION OF RESTRICTED ACTIVITY </t>
  </si>
  <si>
    <t>Errors On Tabs</t>
  </si>
  <si>
    <t>Fixed Asset</t>
  </si>
  <si>
    <t>Fixed Assets</t>
  </si>
  <si>
    <t>Depreciation Method</t>
  </si>
  <si>
    <t>Useful Life</t>
  </si>
  <si>
    <t>Year put into Service</t>
  </si>
  <si>
    <t>Year</t>
  </si>
  <si>
    <t>January</t>
  </si>
  <si>
    <t>February</t>
  </si>
  <si>
    <t>March</t>
  </si>
  <si>
    <t>April</t>
  </si>
  <si>
    <t>May</t>
  </si>
  <si>
    <t>June</t>
  </si>
  <si>
    <t>July</t>
  </si>
  <si>
    <t>August</t>
  </si>
  <si>
    <t>September</t>
  </si>
  <si>
    <t>October</t>
  </si>
  <si>
    <t>November</t>
  </si>
  <si>
    <t>December</t>
  </si>
  <si>
    <t>Straight Line</t>
  </si>
  <si>
    <t>Name</t>
  </si>
  <si>
    <t>Total Cost at Purchase</t>
  </si>
  <si>
    <t>Month Put   into service</t>
  </si>
  <si>
    <t>Useful Life (Years)</t>
  </si>
  <si>
    <t>Parish or School</t>
  </si>
  <si>
    <t>School</t>
  </si>
  <si>
    <t>Monthly Depreciation</t>
  </si>
  <si>
    <t>Entity Fixed Asset</t>
  </si>
  <si>
    <t>RETAINED EARNINGS ROLL FORWARD</t>
  </si>
  <si>
    <t>Month</t>
  </si>
  <si>
    <t>Use Life Months</t>
  </si>
  <si>
    <t>How Many Months (2025)</t>
  </si>
  <si>
    <t>How Many Months (2024)</t>
  </si>
  <si>
    <t>DEPRECIATION CALCULATION</t>
  </si>
  <si>
    <t>Depreciation Calculation Tab</t>
  </si>
  <si>
    <t>CONSOLIDATED PROFIT AND LOSS STATEMENT</t>
  </si>
  <si>
    <t>Consolidated - Profit &amp; Loss Tab</t>
  </si>
  <si>
    <t>SCHOOL PROFIT AND LOSS STATEMENT</t>
  </si>
  <si>
    <t>ACCT #</t>
  </si>
  <si>
    <t>Registration &amp; Fees</t>
  </si>
  <si>
    <t>Tuition - Private Pay + Miscellaneous</t>
  </si>
  <si>
    <t>Tuition - Private School Choice Program</t>
  </si>
  <si>
    <t>Tuition - Special Needs Scholarship Program</t>
  </si>
  <si>
    <t>Total Rental Income</t>
  </si>
  <si>
    <t xml:space="preserve">Total Other Revenue </t>
  </si>
  <si>
    <t>TOTAL OPERATING REVENUES  (Line 13 to 22)</t>
  </si>
  <si>
    <t>Salary-related Benefits</t>
  </si>
  <si>
    <t>4020-4190</t>
  </si>
  <si>
    <t>4000/4100</t>
  </si>
  <si>
    <t>Total Salaries + Benefits</t>
  </si>
  <si>
    <t>4600/4700</t>
  </si>
  <si>
    <t>Total Supplies &amp; Purchased Services Costs</t>
  </si>
  <si>
    <t>Total Building &amp; Grounds Expenses</t>
  </si>
  <si>
    <t>TOTAL OPERATING EXPENSES (Line 26 to 31</t>
  </si>
  <si>
    <t>Total Other Expenses</t>
  </si>
  <si>
    <t>NET PARISH SUPPORT(Line 22 - 33)</t>
  </si>
  <si>
    <t>COST PER STUDENT</t>
  </si>
  <si>
    <t>Total Fund Raising and Activity Events</t>
  </si>
  <si>
    <t>Errors</t>
  </si>
  <si>
    <t>Retained Earnings is off by more than 1%</t>
  </si>
  <si>
    <t>Retained Earnings Rolls Forward</t>
  </si>
  <si>
    <t>Steps to take to resolve Retained Earnings Roll Forward Issues</t>
  </si>
  <si>
    <t>Parish CFS Amount</t>
  </si>
  <si>
    <t>Review the Data Entry tab Income Statement and ensure total income on the CFS (Data Entry Cell P184) matches your internal financials total income.</t>
  </si>
  <si>
    <t>Review the Data Entry Balance Sheet tab and ensure total assets on the CFS (Data Entry Cell P61) matches your internal financials total assets.</t>
  </si>
  <si>
    <t>Review the Data Entry Balance Sheet and ensure total liabilities on the CFS (Data Entry Cell P95) matches your internal financials total liabilities.</t>
  </si>
  <si>
    <t>Review the Data Entry Balance Sheet and ensure total restricted net assets on the CFS (Data Entry Cell P104) matches your internal financials restricted net assets.</t>
  </si>
  <si>
    <t>Review the Data Entry Balance Sheet and ensure the total unrestricted net assets on the CFS (Data Entry Cell P110) matches your internal financials unrestricted net assets.</t>
  </si>
  <si>
    <t>Review the Data Entry tab Income Statement and ensure total expense on the CFS (Data Entry Cell P259) matches your internal financials total expense.</t>
  </si>
  <si>
    <t>Review the Data Entry tab Income Statement and ensure unrealized gains and losses on the CFS (Data Entry P262 - P263) matches your internal financials.</t>
  </si>
  <si>
    <t>Last Fiscal year</t>
  </si>
  <si>
    <t>2023-2024</t>
  </si>
  <si>
    <t>last year</t>
  </si>
  <si>
    <t>If you have gone through all of these steps and there is still a difference please leave a note here if anything out of the ordinary happened during the fiscal year.</t>
  </si>
  <si>
    <t>Leave Note Below</t>
  </si>
  <si>
    <t>ONLY NEED TO FILL OUT IF RETAINED EARNINGS IS OFF BY MORE THAN 1%</t>
  </si>
  <si>
    <t>Blessed Sacrament School, Milwaukee</t>
  </si>
  <si>
    <t>Christ King School, Wauwatosa</t>
  </si>
  <si>
    <t>Divine Mercy School, South Milwaukee</t>
  </si>
  <si>
    <t>Divine Savior School, Fredonia</t>
  </si>
  <si>
    <t>Holy Angels School, West Bend</t>
  </si>
  <si>
    <t>Holy Apostles School, New Berlin</t>
  </si>
  <si>
    <t>Holy Family School, Whitefish Bay</t>
  </si>
  <si>
    <t>Holy Trinity School, Kewaskum</t>
  </si>
  <si>
    <t>Lumen Christi School, Mequon</t>
  </si>
  <si>
    <t>Mother of Good Counsel School, Milwaukee</t>
  </si>
  <si>
    <t>Shepherd of the Hills School, Eden</t>
  </si>
  <si>
    <t>Here is the list of schools ordered alphabetically, with "Other Parish School" and "N/A" at the top, and "School" added after each name but before the city. For example: Blessed Sacrament School, Milwaukee.</t>
  </si>
  <si>
    <t>St Agnes School, Butler</t>
  </si>
  <si>
    <t>St Alphonsus School, Greendale</t>
  </si>
  <si>
    <t>St Andrew School, Delavan</t>
  </si>
  <si>
    <t>St Anthony School, Milwaukee</t>
  </si>
  <si>
    <t>St Anthony on the Lake School, Pewaukee</t>
  </si>
  <si>
    <t>St Boniface School, Germantown</t>
  </si>
  <si>
    <t>St Bruno School, Dousman</t>
  </si>
  <si>
    <t>St Charles School, Hartland</t>
  </si>
  <si>
    <t>St Dominic School, Brookfield</t>
  </si>
  <si>
    <t>St Eugene School, Fox Point</t>
  </si>
  <si>
    <t>St Frances Cabrini School, West Bend</t>
  </si>
  <si>
    <t>St Francis Borgia School, Cedarburg</t>
  </si>
  <si>
    <t>St Francis de Sales School, Lake Geneva</t>
  </si>
  <si>
    <t>St Gabriel School, Hubertus</t>
  </si>
  <si>
    <t>St Gregory the Great School, Milwaukee</t>
  </si>
  <si>
    <t>St Jerome School, Oconomowoc</t>
  </si>
  <si>
    <t>St Joan of Arc School, Nashotah</t>
  </si>
  <si>
    <t>St John Paul II School, Milwaukee</t>
  </si>
  <si>
    <t>St John the Baptist School, Plymouth</t>
  </si>
  <si>
    <t>St John the Evangelist School, Greenfield</t>
  </si>
  <si>
    <t>St Lawrence School, South Milwaukee</t>
  </si>
  <si>
    <t>St Leonard School, Muskego</t>
  </si>
  <si>
    <t>St Mary School, Hales Corners</t>
  </si>
  <si>
    <t>St Mary School, Mayville</t>
  </si>
  <si>
    <t>St Mary School, Menomonee Falls</t>
  </si>
  <si>
    <t>St Mary's Visitation School, Elm Grove</t>
  </si>
  <si>
    <t>St Matthew School, Campbellsport</t>
  </si>
  <si>
    <t>St Matthew School, Oak Creek</t>
  </si>
  <si>
    <t>St Matthias School, Milwaukee</t>
  </si>
  <si>
    <t>St Monica School, Whitefish Bay</t>
  </si>
  <si>
    <t>St Peter School, East Troy</t>
  </si>
  <si>
    <t>St Peter School, Slinger</t>
  </si>
  <si>
    <t>St Robert School, Shorewood</t>
  </si>
  <si>
    <t>St Sebastian School, Milwaukee</t>
  </si>
  <si>
    <t>St Stephen School, Milwaukee</t>
  </si>
  <si>
    <t>St Thomas Aquinas School, Milwaukee</t>
  </si>
  <si>
    <t>St Thomas More School, Milwaukee</t>
  </si>
  <si>
    <t>St Veronica School, Milwaukee</t>
  </si>
  <si>
    <t>Saced Life &amp; Worship</t>
  </si>
  <si>
    <t>Christian Formation</t>
  </si>
  <si>
    <t>Elementary School</t>
  </si>
  <si>
    <t>Social 
Ministry</t>
  </si>
  <si>
    <t>Buildings &amp; Grounds</t>
  </si>
  <si>
    <t>High 
School</t>
  </si>
  <si>
    <t>Notes Payable - Banks &amp; Parishes</t>
  </si>
  <si>
    <t>Review CFS Income Statement to ensure no debt receipts or payments are recorded. All debt (including long-term) should only be recorded on the Balance Sheet.</t>
  </si>
  <si>
    <t>Restricted Reconciliation</t>
  </si>
  <si>
    <t>Parishes are required to fill out the "Restricted Reconciliation" worksheet.  Please enter data in the yellow-colored cells if your parish has any restricted funds. The remaining information will auto-calculate. Your CFS should not be submitted until there are no reconciliation differences in your restricted funds.</t>
  </si>
  <si>
    <t>Cemetery Assets are entered as follows: bank accounts are entered into cell K-14 and K-17. Perpetual Care Funds are entered into cell K-55. Lastly Fixed Assets are entered into cells K-43:50. 
Cemetery Liabilities are entered as follows: Accounts Payable in cell K-66. Any pre-paid (i.e. Plots, Burials) would go in cell K-84. Any other cemetery liabilities go in cell K-73.</t>
  </si>
  <si>
    <t>Fees collected for Religious Education or School tuition for the 2025-2026 school year are deferred revenue and are recorded in account 2410 on the Balance Sheet.</t>
  </si>
  <si>
    <t>All known, unpaid obligations of the parish at June 30, 2025 are recorded as Expenses on the Statement of Income and Expense, and Current Liabilities on the Balance Sheet.  This includes any unpaid portion of the current year’s assessment, property and liability insurance, pension or group life insurance obligations to the Archdiocese, custodian or sponsor.</t>
  </si>
  <si>
    <r>
      <t xml:space="preserve">Unrealized gains or losses are </t>
    </r>
    <r>
      <rPr>
        <u/>
        <sz val="12"/>
        <rFont val="Tahoma"/>
        <family val="2"/>
      </rPr>
      <t>not</t>
    </r>
    <r>
      <rPr>
        <sz val="12"/>
        <rFont val="Tahoma"/>
        <family val="2"/>
      </rPr>
      <t xml:space="preserve"> included as operating income/expense but must still be reported on the CFS.  Use lines 262 (gain) or line 263 (loss) for reconciliation purposes.</t>
    </r>
  </si>
  <si>
    <t>Payments to consolidated or collaborative grade schools on behalf of children registered as parishioners is recorded, net of any tuition received by the parish, in cell E255.  Do not report these payments as assessments (line 241).  All payments to a school other than a parish school are recorded as support regardless of how they are calculated (e.g., reimbursement of actual expenses, percent of cost, fixed amount per pupil).</t>
  </si>
  <si>
    <t>Fund Rasing Expense is set up as a contra revenue account under the revenue. A fundraiser that produces a net deficit should be recorded as a parish/school expense.</t>
  </si>
  <si>
    <t>All sources of income are reported on the CFS, including but not limited to:  envelope contributions, offertory collections, collections for others, memorials, gifts, bequests, capital campaigns, vigil lights, tuition and fees.  Fundraising income and its associated expense should also be recorded.</t>
  </si>
  <si>
    <t>Cemetery expenditures of all kinds are entered in cell K254</t>
  </si>
  <si>
    <t>Cemetery revenue from all sources is entered in total in cell K157.</t>
  </si>
  <si>
    <t>Catholic High School support, net of tuition received by the parish, is entered in cell J227.  Do not report these payments as assessments (line 256).</t>
  </si>
  <si>
    <t>Expenditures from restricted funds are recorded as expenses in columns L, M or N.</t>
  </si>
  <si>
    <r>
      <t xml:space="preserve">Depreciation Expense is new on the 2025 CFS. Account 4760 </t>
    </r>
    <r>
      <rPr>
        <b/>
        <u/>
        <sz val="12"/>
        <rFont val="Tahoma"/>
        <family val="2"/>
      </rPr>
      <t>MUST</t>
    </r>
    <r>
      <rPr>
        <sz val="12"/>
        <rFont val="Tahoma"/>
        <family val="2"/>
      </rPr>
      <t xml:space="preserve"> be used if you have a School in School Choice and is </t>
    </r>
    <r>
      <rPr>
        <b/>
        <u/>
        <sz val="12"/>
        <rFont val="Tahoma"/>
        <family val="2"/>
      </rPr>
      <t>Optional</t>
    </r>
    <r>
      <rPr>
        <sz val="12"/>
        <rFont val="Tahoma"/>
        <family val="2"/>
      </rPr>
      <t xml:space="preserve"> if you are not in School Choice. Use the Depreciation calculation Tab and it will automatically calculate for you.</t>
    </r>
  </si>
  <si>
    <r>
      <t xml:space="preserve">The CFS is due on </t>
    </r>
    <r>
      <rPr>
        <b/>
        <sz val="12"/>
        <rFont val="Tahoma"/>
        <family val="2"/>
      </rPr>
      <t>Monday, September 15, 2025</t>
    </r>
    <r>
      <rPr>
        <sz val="12"/>
        <rFont val="Tahoma"/>
        <family val="2"/>
      </rPr>
      <t xml:space="preserve">
Please include the following:
1. The Excel workbook.  Please include the Preparers Email and Phone number if there were questions.
2. The Cover Letter (included as last tab of the CFS workbook) signed by the pastor/administrator, trustees and finance council chairperson that tells us when and how the annual financial information was communicated to your parishioners.</t>
    </r>
  </si>
  <si>
    <r>
      <t>The CFS is due on Friday</t>
    </r>
    <r>
      <rPr>
        <b/>
        <sz val="12"/>
        <rFont val="Tahoma"/>
        <family val="2"/>
      </rPr>
      <t>, October 31, 2025.</t>
    </r>
    <r>
      <rPr>
        <sz val="12"/>
        <rFont val="Tahoma"/>
        <family val="2"/>
      </rPr>
      <t xml:space="preserve">
Please include the following:
1. The Excel workbook.  Please include the Preparers Email and Phone number if there were questions.
2.The Cover Letter (included as last tab of the CFS workbook) signed by the pastor/administrator, trustees and finance council chairperson that tells us when and how the annual financial information was communicated to your parishioners.
3. </t>
    </r>
    <r>
      <rPr>
        <b/>
        <sz val="12"/>
        <rFont val="Tahoma"/>
        <family val="2"/>
      </rPr>
      <t>Due by December 31</t>
    </r>
    <r>
      <rPr>
        <sz val="12"/>
        <rFont val="Tahoma"/>
        <family val="2"/>
      </rPr>
      <t>- Parishes with schools and independent or system schools that participate in any of the three Choice programs, are required to submit their 6/30/2025 final audited financials, corresponding management letter, including the Private School Choice Program Reserve Balance Schedule, and the fiscal practice audit report.</t>
    </r>
  </si>
  <si>
    <t>XX-4785</t>
  </si>
  <si>
    <t>Restricted Fund Expense</t>
  </si>
  <si>
    <t>XX-3320</t>
  </si>
  <si>
    <t>XX-3330</t>
  </si>
  <si>
    <t>If you must enter more than one amount in a cell (e.g., several parish accounts map to one Archdiocesan account, or the parish records fundraising revenue and expenses in separate accounts), enter the information as a formula (For example: =50+200).  This will reduce the possibility of math mistakes and make trouble shooting easier.</t>
  </si>
  <si>
    <r>
      <t xml:space="preserve">Parishes receive a credit for the number of students enrolled in grades K5 through 8 of a parish school. 
The credit used in the 2024-2025 assessment is $4,166 per pupil in grades K5-8.  The number of students entered in cell G6 is the third Friday in September count provided to OSCYM in September 2024.  
</t>
    </r>
    <r>
      <rPr>
        <i/>
        <sz val="12"/>
        <rFont val="Tahoma"/>
        <family val="2"/>
      </rPr>
      <t>If you enter a number of students, then you must also enter the name of your school.</t>
    </r>
    <r>
      <rPr>
        <sz val="12"/>
        <rFont val="Tahoma"/>
        <family val="2"/>
      </rPr>
      <t xml:space="preserve">
     - Report total enrollment for the school. K3 and K4 are reported separately from K5-8.
     - Report the number of students enrolled at the parish in K-12 religious education instruction during fiscal year 2024-2025 in cell K6 of the "Data Entry" Tab.</t>
    </r>
  </si>
  <si>
    <t>Parish Internal Financial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</si>
</sst>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mm\ d\,\ yyyy"/>
    <numFmt numFmtId="165" formatCode="_(&quot;$&quot;* #,##0_);_(&quot;$&quot;* \(#,##0\);_(&quot;$&quot;* &quot;-&quot;??_);_(@_)"/>
    <numFmt numFmtId="166" formatCode="0.0%"/>
    <numFmt numFmtId="167" formatCode="_(* #,##0_);_(* \(#,##0\);_(* &quot;-&quot;??_);_(@_)"/>
  </numFmts>
  <fonts count="70">
    <font>
      <sz val="10"/>
      <name val="Tahoma"/>
    </font>
    <font>
      <sz val="10"/>
      <name val="Tahoma"/>
      <family val="2"/>
    </font>
    <font>
      <b/>
      <sz val="12"/>
      <name val="Arial"/>
      <family val="2"/>
    </font>
    <font>
      <sz val="10"/>
      <name val="Arial"/>
      <family val="2"/>
    </font>
    <font>
      <sz val="10"/>
      <name val="Arial MT"/>
      <family val="2"/>
    </font>
    <font>
      <sz val="12"/>
      <name val="Arial"/>
      <family val="2"/>
    </font>
    <font>
      <b/>
      <sz val="9"/>
      <name val="Arial Narrow"/>
      <family val="2"/>
    </font>
    <font>
      <b/>
      <sz val="10"/>
      <name val="Arial MT"/>
    </font>
    <font>
      <sz val="9"/>
      <name val="Arial"/>
      <family val="2"/>
    </font>
    <font>
      <b/>
      <sz val="9"/>
      <name val="Arial"/>
      <family val="2"/>
    </font>
    <font>
      <b/>
      <sz val="8"/>
      <color indexed="10"/>
      <name val="Arial"/>
      <family val="2"/>
    </font>
    <font>
      <b/>
      <sz val="9"/>
      <color indexed="9"/>
      <name val="Arial Narrow"/>
      <family val="2"/>
    </font>
    <font>
      <sz val="9"/>
      <name val="Arial Narrow"/>
      <family val="2"/>
    </font>
    <font>
      <b/>
      <sz val="10"/>
      <color indexed="10"/>
      <name val="Arial"/>
      <family val="2"/>
    </font>
    <font>
      <b/>
      <sz val="10"/>
      <name val="Arial"/>
      <family val="2"/>
    </font>
    <font>
      <b/>
      <sz val="10"/>
      <color indexed="9"/>
      <name val="Arial"/>
      <family val="2"/>
    </font>
    <font>
      <sz val="10"/>
      <name val="Arial Narrow"/>
      <family val="2"/>
    </font>
    <font>
      <b/>
      <sz val="10"/>
      <color indexed="9"/>
      <name val="Arial Narrow"/>
      <family val="2"/>
    </font>
    <font>
      <sz val="9"/>
      <color indexed="9"/>
      <name val="Arial Narrow"/>
      <family val="2"/>
    </font>
    <font>
      <sz val="10"/>
      <color indexed="9"/>
      <name val="Arial Narrow"/>
      <family val="2"/>
    </font>
    <font>
      <b/>
      <sz val="10"/>
      <name val="Arial"/>
      <family val="2"/>
    </font>
    <font>
      <sz val="10"/>
      <name val="Arial"/>
      <family val="2"/>
    </font>
    <font>
      <u/>
      <sz val="16"/>
      <name val="AGaramond Bold"/>
      <family val="1"/>
    </font>
    <font>
      <sz val="11"/>
      <name val="Arial"/>
      <family val="2"/>
    </font>
    <font>
      <sz val="8"/>
      <name val="Arial"/>
      <family val="2"/>
    </font>
    <font>
      <b/>
      <sz val="11"/>
      <name val="Arial"/>
      <family val="2"/>
    </font>
    <font>
      <b/>
      <u/>
      <sz val="10"/>
      <name val="Arial"/>
      <family val="2"/>
    </font>
    <font>
      <b/>
      <i/>
      <sz val="10"/>
      <name val="Arial"/>
      <family val="2"/>
    </font>
    <font>
      <i/>
      <sz val="10"/>
      <name val="Arial"/>
      <family val="2"/>
    </font>
    <font>
      <sz val="8"/>
      <name val="Tahoma"/>
      <family val="2"/>
    </font>
    <font>
      <sz val="10"/>
      <color indexed="81"/>
      <name val="Tahoma"/>
      <family val="2"/>
    </font>
    <font>
      <b/>
      <sz val="10"/>
      <color indexed="81"/>
      <name val="Tahoma"/>
      <family val="2"/>
    </font>
    <font>
      <b/>
      <sz val="8"/>
      <color indexed="10"/>
      <name val="Arial Narrow"/>
      <family val="2"/>
    </font>
    <font>
      <b/>
      <sz val="11"/>
      <color indexed="10"/>
      <name val="Arial"/>
      <family val="2"/>
    </font>
    <font>
      <sz val="11"/>
      <name val="Tahoma"/>
      <family val="2"/>
    </font>
    <font>
      <b/>
      <sz val="12"/>
      <name val="Tahoma"/>
      <family val="2"/>
    </font>
    <font>
      <b/>
      <sz val="14"/>
      <name val="Tahoma"/>
      <family val="2"/>
    </font>
    <font>
      <sz val="12"/>
      <name val="Tahoma"/>
      <family val="2"/>
    </font>
    <font>
      <b/>
      <u/>
      <sz val="12"/>
      <name val="Tahoma"/>
      <family val="2"/>
    </font>
    <font>
      <u/>
      <sz val="12"/>
      <name val="Tahoma"/>
      <family val="2"/>
    </font>
    <font>
      <sz val="10"/>
      <name val="Tahoma"/>
      <family val="2"/>
    </font>
    <font>
      <sz val="9"/>
      <name val="Tahoma"/>
      <family val="2"/>
    </font>
    <font>
      <i/>
      <sz val="12"/>
      <name val="Tahoma"/>
      <family val="2"/>
    </font>
    <font>
      <b/>
      <sz val="10"/>
      <name val="Tahoma"/>
      <family val="2"/>
    </font>
    <font>
      <i/>
      <sz val="10"/>
      <name val="Tahoma"/>
      <family val="2"/>
    </font>
    <font>
      <i/>
      <sz val="10"/>
      <name val="Tahoma"/>
      <family val="2"/>
    </font>
    <font>
      <sz val="9"/>
      <color indexed="81"/>
      <name val="Tahoma"/>
      <family val="2"/>
    </font>
    <font>
      <b/>
      <sz val="9"/>
      <color indexed="81"/>
      <name val="Tahoma"/>
      <family val="2"/>
    </font>
    <font>
      <b/>
      <sz val="18"/>
      <color rgb="FFFF0000"/>
      <name val="Tahoma"/>
      <family val="2"/>
    </font>
    <font>
      <sz val="12"/>
      <color theme="1"/>
      <name val="Calibri"/>
      <family val="2"/>
      <scheme val="minor"/>
    </font>
    <font>
      <i/>
      <sz val="10"/>
      <color theme="0" tint="-0.499984740745262"/>
      <name val="Tahoma"/>
      <family val="2"/>
    </font>
    <font>
      <sz val="12"/>
      <name val="Calibri"/>
      <family val="2"/>
      <scheme val="minor"/>
    </font>
    <font>
      <b/>
      <sz val="12"/>
      <name val="Calibri"/>
      <family val="2"/>
      <scheme val="minor"/>
    </font>
    <font>
      <b/>
      <sz val="12"/>
      <color theme="1"/>
      <name val="Calibri"/>
      <family val="2"/>
      <scheme val="minor"/>
    </font>
    <font>
      <sz val="10"/>
      <color rgb="FFFF0000"/>
      <name val="Tahoma"/>
      <family val="2"/>
    </font>
    <font>
      <b/>
      <sz val="8"/>
      <name val="Arial Narrow"/>
      <family val="2"/>
    </font>
    <font>
      <u/>
      <sz val="9"/>
      <name val="Arial"/>
      <family val="2"/>
    </font>
    <font>
      <u/>
      <sz val="10"/>
      <name val="Arial"/>
      <family val="2"/>
    </font>
    <font>
      <sz val="12"/>
      <color theme="1"/>
      <name val="Times New Roman"/>
      <family val="1"/>
    </font>
    <font>
      <b/>
      <sz val="11"/>
      <color theme="1"/>
      <name val="Calibri"/>
      <family val="2"/>
      <scheme val="minor"/>
    </font>
    <font>
      <b/>
      <sz val="11"/>
      <name val="Calibri"/>
      <family val="2"/>
      <scheme val="minor"/>
    </font>
    <font>
      <u/>
      <sz val="11"/>
      <color theme="10"/>
      <name val="Calibri"/>
      <family val="2"/>
      <scheme val="minor"/>
    </font>
    <font>
      <b/>
      <u/>
      <sz val="11"/>
      <color rgb="FF0000FF"/>
      <name val="Calibri"/>
      <family val="2"/>
      <scheme val="minor"/>
    </font>
    <font>
      <b/>
      <sz val="14"/>
      <color theme="1"/>
      <name val="Calibri"/>
      <family val="2"/>
      <scheme val="minor"/>
    </font>
    <font>
      <b/>
      <u/>
      <sz val="12"/>
      <color rgb="FF0033CC"/>
      <name val="Calibri"/>
      <family val="2"/>
      <scheme val="minor"/>
    </font>
    <font>
      <b/>
      <sz val="10"/>
      <color theme="0"/>
      <name val="Tahoma"/>
      <family val="2"/>
    </font>
    <font>
      <b/>
      <sz val="10"/>
      <color theme="1"/>
      <name val="Tahoma"/>
      <family val="2"/>
    </font>
    <font>
      <b/>
      <u/>
      <sz val="10"/>
      <name val="Tahoma"/>
      <family val="2"/>
    </font>
    <font>
      <b/>
      <u/>
      <sz val="14"/>
      <color theme="1"/>
      <name val="Calibri"/>
      <family val="2"/>
      <scheme val="minor"/>
    </font>
    <font>
      <b/>
      <u/>
      <sz val="14"/>
      <name val="Calibri"/>
      <family val="2"/>
      <scheme val="minor"/>
    </font>
  </fonts>
  <fills count="15">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1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339966"/>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8869"/>
        <bgColor indexed="64"/>
      </patternFill>
    </fill>
    <fill>
      <patternFill patternType="solid">
        <fgColor rgb="FF00CCFF"/>
        <bgColor indexed="64"/>
      </patternFill>
    </fill>
    <fill>
      <patternFill patternType="solid">
        <fgColor theme="1"/>
        <bgColor indexed="64"/>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8"/>
      </bottom>
      <diagonal/>
    </border>
    <border>
      <left/>
      <right/>
      <top style="thin">
        <color indexed="8"/>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bottom style="medium">
        <color indexed="8"/>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1" fillId="0" borderId="0" applyNumberFormat="0" applyFill="0" applyBorder="0" applyAlignment="0" applyProtection="0"/>
  </cellStyleXfs>
  <cellXfs count="483">
    <xf numFmtId="0" fontId="0" fillId="0" borderId="0" xfId="0"/>
    <xf numFmtId="0" fontId="0" fillId="0" borderId="0" xfId="0" applyAlignment="1">
      <alignment horizontal="right"/>
    </xf>
    <xf numFmtId="0" fontId="3" fillId="0" borderId="0" xfId="0" applyFont="1" applyAlignment="1">
      <alignment horizontal="centerContinuous"/>
    </xf>
    <xf numFmtId="0" fontId="3" fillId="0" borderId="0" xfId="0" applyFont="1"/>
    <xf numFmtId="0" fontId="9" fillId="0" borderId="0" xfId="0" applyFont="1"/>
    <xf numFmtId="0" fontId="14" fillId="0" borderId="0" xfId="0" applyFont="1" applyAlignment="1">
      <alignment horizontal="center"/>
    </xf>
    <xf numFmtId="37" fontId="12" fillId="0" borderId="3" xfId="0" applyNumberFormat="1" applyFont="1" applyBorder="1" applyProtection="1">
      <protection locked="0"/>
    </xf>
    <xf numFmtId="37" fontId="12" fillId="0" borderId="1" xfId="0" applyNumberFormat="1" applyFont="1" applyBorder="1" applyProtection="1">
      <protection locked="0"/>
    </xf>
    <xf numFmtId="0" fontId="14" fillId="0" borderId="0" xfId="0" applyFont="1"/>
    <xf numFmtId="37" fontId="0" fillId="0" borderId="0" xfId="0" applyNumberFormat="1"/>
    <xf numFmtId="37" fontId="0" fillId="0" borderId="17" xfId="0" applyNumberFormat="1" applyBorder="1"/>
    <xf numFmtId="0" fontId="9" fillId="0" borderId="0" xfId="0" applyFont="1" applyAlignment="1">
      <alignment horizontal="left"/>
    </xf>
    <xf numFmtId="0" fontId="21" fillId="0" borderId="0" xfId="0" applyFont="1"/>
    <xf numFmtId="0" fontId="20" fillId="0" borderId="0" xfId="0" applyFont="1"/>
    <xf numFmtId="0" fontId="23" fillId="0" borderId="0" xfId="0" quotePrefix="1" applyFont="1" applyAlignment="1">
      <alignment horizontal="right"/>
    </xf>
    <xf numFmtId="0" fontId="23" fillId="0" borderId="0" xfId="0" applyFont="1"/>
    <xf numFmtId="37" fontId="23" fillId="0" borderId="10" xfId="0" applyNumberFormat="1" applyFont="1" applyBorder="1"/>
    <xf numFmtId="0" fontId="23" fillId="0" borderId="0" xfId="0" applyFont="1" applyAlignment="1">
      <alignment horizontal="right"/>
    </xf>
    <xf numFmtId="37" fontId="23" fillId="0" borderId="0" xfId="0" applyNumberFormat="1" applyFont="1"/>
    <xf numFmtId="37" fontId="23" fillId="0" borderId="17" xfId="0" applyNumberFormat="1" applyFont="1" applyBorder="1"/>
    <xf numFmtId="37" fontId="23" fillId="0" borderId="15" xfId="0" applyNumberFormat="1" applyFont="1" applyBorder="1"/>
    <xf numFmtId="0" fontId="0" fillId="0" borderId="17" xfId="0" applyBorder="1" applyAlignment="1">
      <alignment horizontal="right"/>
    </xf>
    <xf numFmtId="0" fontId="0" fillId="0" borderId="17" xfId="0" applyBorder="1"/>
    <xf numFmtId="37" fontId="25" fillId="0" borderId="17" xfId="0" applyNumberFormat="1" applyFont="1" applyBorder="1"/>
    <xf numFmtId="0" fontId="0" fillId="0" borderId="0" xfId="0" applyAlignment="1">
      <alignment horizontal="center"/>
    </xf>
    <xf numFmtId="0" fontId="28" fillId="0" borderId="0" xfId="0" applyFont="1"/>
    <xf numFmtId="37" fontId="12" fillId="0" borderId="7" xfId="0" applyNumberFormat="1" applyFont="1" applyBorder="1" applyProtection="1">
      <protection locked="0"/>
    </xf>
    <xf numFmtId="0" fontId="0" fillId="0" borderId="0" xfId="0" applyAlignment="1">
      <alignment horizontal="left" wrapText="1"/>
    </xf>
    <xf numFmtId="43" fontId="49" fillId="6" borderId="22" xfId="1" applyFont="1" applyFill="1" applyBorder="1" applyProtection="1"/>
    <xf numFmtId="43" fontId="49" fillId="5" borderId="22" xfId="1" applyFont="1" applyFill="1" applyBorder="1" applyProtection="1">
      <protection locked="0"/>
    </xf>
    <xf numFmtId="44" fontId="50" fillId="0" borderId="3" xfId="2" applyFont="1" applyBorder="1" applyAlignment="1" applyProtection="1">
      <alignment wrapText="1"/>
    </xf>
    <xf numFmtId="44" fontId="0" fillId="0" borderId="0" xfId="2" applyFont="1" applyBorder="1" applyAlignment="1" applyProtection="1">
      <alignment wrapText="1"/>
    </xf>
    <xf numFmtId="165" fontId="51" fillId="6" borderId="27" xfId="2" applyNumberFormat="1" applyFont="1" applyFill="1" applyBorder="1" applyProtection="1"/>
    <xf numFmtId="165" fontId="51" fillId="7" borderId="27" xfId="2" applyNumberFormat="1" applyFont="1" applyFill="1" applyBorder="1" applyProtection="1"/>
    <xf numFmtId="165" fontId="51" fillId="5" borderId="27" xfId="2" applyNumberFormat="1" applyFont="1" applyFill="1" applyBorder="1" applyProtection="1">
      <protection locked="0"/>
    </xf>
    <xf numFmtId="165" fontId="51" fillId="5" borderId="33" xfId="2" applyNumberFormat="1" applyFont="1" applyFill="1" applyBorder="1" applyProtection="1">
      <protection locked="0"/>
    </xf>
    <xf numFmtId="165" fontId="51" fillId="6" borderId="30" xfId="2" applyNumberFormat="1" applyFont="1" applyFill="1" applyBorder="1" applyProtection="1"/>
    <xf numFmtId="0" fontId="54" fillId="0" borderId="0" xfId="0" applyFont="1" applyAlignment="1">
      <alignment horizontal="left" wrapText="1"/>
    </xf>
    <xf numFmtId="37" fontId="3" fillId="0" borderId="0" xfId="0" applyNumberFormat="1" applyFont="1"/>
    <xf numFmtId="0" fontId="5" fillId="0" borderId="27" xfId="0" applyFont="1" applyBorder="1" applyAlignment="1">
      <alignment horizontal="centerContinuous"/>
    </xf>
    <xf numFmtId="0" fontId="3" fillId="0" borderId="27" xfId="0" applyFont="1" applyBorder="1"/>
    <xf numFmtId="0" fontId="8" fillId="0" borderId="0" xfId="0" applyFont="1"/>
    <xf numFmtId="0" fontId="8" fillId="0" borderId="3" xfId="0" applyFont="1" applyBorder="1"/>
    <xf numFmtId="37" fontId="9" fillId="0" borderId="3" xfId="0" applyNumberFormat="1" applyFont="1" applyBorder="1"/>
    <xf numFmtId="37" fontId="9" fillId="0" borderId="0" xfId="0" applyNumberFormat="1" applyFont="1"/>
    <xf numFmtId="0" fontId="8" fillId="0" borderId="27" xfId="0" applyFont="1" applyBorder="1"/>
    <xf numFmtId="0" fontId="8" fillId="0" borderId="26" xfId="0" applyFont="1" applyBorder="1"/>
    <xf numFmtId="37" fontId="9" fillId="0" borderId="41" xfId="0" applyNumberFormat="1" applyFont="1" applyBorder="1"/>
    <xf numFmtId="37" fontId="8" fillId="0" borderId="3" xfId="0" applyNumberFormat="1" applyFont="1" applyBorder="1"/>
    <xf numFmtId="0" fontId="8" fillId="0" borderId="8" xfId="0" applyFont="1" applyBorder="1"/>
    <xf numFmtId="0" fontId="8" fillId="0" borderId="42" xfId="0" applyFont="1" applyBorder="1"/>
    <xf numFmtId="37" fontId="8" fillId="0" borderId="7" xfId="0" applyNumberFormat="1" applyFont="1" applyBorder="1"/>
    <xf numFmtId="37" fontId="9" fillId="0" borderId="38" xfId="0" applyNumberFormat="1" applyFont="1" applyBorder="1"/>
    <xf numFmtId="0" fontId="8" fillId="0" borderId="37" xfId="0" applyFont="1" applyBorder="1"/>
    <xf numFmtId="0" fontId="8" fillId="0" borderId="36" xfId="0" applyFont="1" applyBorder="1"/>
    <xf numFmtId="0" fontId="8" fillId="0" borderId="34" xfId="0" applyFont="1" applyBorder="1"/>
    <xf numFmtId="37" fontId="8" fillId="0" borderId="21" xfId="0" applyNumberFormat="1" applyFont="1" applyBorder="1"/>
    <xf numFmtId="37" fontId="8" fillId="0" borderId="8" xfId="0" applyNumberFormat="1" applyFont="1" applyBorder="1"/>
    <xf numFmtId="0" fontId="8" fillId="0" borderId="6" xfId="0" applyFont="1" applyBorder="1"/>
    <xf numFmtId="0" fontId="8" fillId="0" borderId="39" xfId="0" applyFont="1" applyBorder="1"/>
    <xf numFmtId="0" fontId="8" fillId="0" borderId="40" xfId="0" applyFont="1" applyBorder="1"/>
    <xf numFmtId="37" fontId="8" fillId="0" borderId="4" xfId="0" applyNumberFormat="1" applyFont="1" applyBorder="1"/>
    <xf numFmtId="37" fontId="9" fillId="0" borderId="9" xfId="0" applyNumberFormat="1" applyFont="1" applyBorder="1"/>
    <xf numFmtId="37" fontId="9" fillId="0" borderId="8" xfId="0" applyNumberFormat="1" applyFont="1" applyBorder="1"/>
    <xf numFmtId="37" fontId="9" fillId="0" borderId="7" xfId="0" applyNumberFormat="1" applyFont="1" applyBorder="1"/>
    <xf numFmtId="0" fontId="8" fillId="0" borderId="32" xfId="0" applyFont="1" applyBorder="1"/>
    <xf numFmtId="0" fontId="43" fillId="0" borderId="3" xfId="0" applyFont="1" applyBorder="1" applyAlignment="1">
      <alignment horizontal="center"/>
    </xf>
    <xf numFmtId="0" fontId="12" fillId="5" borderId="7" xfId="0" applyFont="1" applyFill="1" applyBorder="1" applyProtection="1">
      <protection locked="0"/>
    </xf>
    <xf numFmtId="0" fontId="1" fillId="0" borderId="0" xfId="0" applyFont="1" applyAlignment="1">
      <alignment horizontal="center"/>
    </xf>
    <xf numFmtId="43" fontId="49" fillId="5" borderId="3" xfId="1" applyFont="1" applyFill="1" applyBorder="1" applyProtection="1">
      <protection locked="0"/>
    </xf>
    <xf numFmtId="43" fontId="49" fillId="8" borderId="22" xfId="1" applyFont="1" applyFill="1" applyBorder="1" applyProtection="1"/>
    <xf numFmtId="0" fontId="2" fillId="0" borderId="0" xfId="0" applyFont="1" applyAlignment="1">
      <alignment horizontal="centerContinuous"/>
    </xf>
    <xf numFmtId="0" fontId="14" fillId="0" borderId="33" xfId="0" applyFont="1" applyBorder="1"/>
    <xf numFmtId="0" fontId="1" fillId="0" borderId="0" xfId="0" applyFont="1"/>
    <xf numFmtId="44" fontId="0" fillId="0" borderId="3" xfId="2" applyFont="1" applyBorder="1" applyAlignment="1" applyProtection="1">
      <alignment wrapText="1"/>
    </xf>
    <xf numFmtId="0" fontId="3" fillId="0" borderId="0" xfId="0" applyFont="1" applyAlignment="1">
      <alignment horizontal="right"/>
    </xf>
    <xf numFmtId="0" fontId="3" fillId="0" borderId="32" xfId="0" applyFont="1" applyBorder="1"/>
    <xf numFmtId="0" fontId="3" fillId="0" borderId="32" xfId="0" applyFont="1" applyBorder="1" applyAlignment="1">
      <alignment horizontal="right"/>
    </xf>
    <xf numFmtId="0" fontId="9" fillId="0" borderId="26" xfId="0" applyFont="1" applyBorder="1" applyAlignment="1">
      <alignment horizontal="centerContinuous"/>
    </xf>
    <xf numFmtId="0" fontId="3" fillId="0" borderId="26" xfId="0" applyFont="1" applyBorder="1"/>
    <xf numFmtId="0" fontId="14" fillId="0" borderId="27" xfId="0" applyFont="1" applyBorder="1"/>
    <xf numFmtId="0" fontId="9" fillId="0" borderId="27" xfId="0" applyFont="1" applyBorder="1"/>
    <xf numFmtId="37" fontId="8" fillId="0" borderId="0" xfId="0" applyNumberFormat="1" applyFont="1"/>
    <xf numFmtId="37" fontId="14" fillId="0" borderId="25" xfId="0" applyNumberFormat="1" applyFont="1" applyBorder="1"/>
    <xf numFmtId="0" fontId="57" fillId="0" borderId="16" xfId="0" applyFont="1" applyBorder="1" applyAlignment="1">
      <alignment horizontal="left"/>
    </xf>
    <xf numFmtId="0" fontId="57" fillId="0" borderId="0" xfId="0" applyFont="1" applyAlignment="1">
      <alignment horizontal="left"/>
    </xf>
    <xf numFmtId="0" fontId="14" fillId="0" borderId="32" xfId="0" applyFont="1" applyBorder="1"/>
    <xf numFmtId="0" fontId="2" fillId="0" borderId="0" xfId="0" applyFont="1" applyAlignment="1">
      <alignment horizontal="center"/>
    </xf>
    <xf numFmtId="43" fontId="49" fillId="0" borderId="22" xfId="1" applyFont="1" applyBorder="1" applyProtection="1"/>
    <xf numFmtId="43" fontId="49" fillId="7" borderId="22" xfId="1" applyFont="1" applyFill="1" applyBorder="1" applyProtection="1"/>
    <xf numFmtId="43" fontId="49" fillId="0" borderId="12" xfId="1" applyFont="1" applyBorder="1" applyProtection="1"/>
    <xf numFmtId="43" fontId="49" fillId="8" borderId="12" xfId="1" applyFont="1" applyFill="1" applyBorder="1" applyProtection="1"/>
    <xf numFmtId="40" fontId="49" fillId="6" borderId="3" xfId="1" applyNumberFormat="1" applyFont="1" applyFill="1" applyBorder="1" applyProtection="1"/>
    <xf numFmtId="40" fontId="49" fillId="8" borderId="3" xfId="1" applyNumberFormat="1" applyFont="1" applyFill="1" applyBorder="1" applyProtection="1"/>
    <xf numFmtId="165" fontId="51" fillId="0" borderId="27" xfId="2" applyNumberFormat="1" applyFont="1" applyBorder="1" applyProtection="1"/>
    <xf numFmtId="165" fontId="51" fillId="0" borderId="28" xfId="2" applyNumberFormat="1" applyFont="1" applyBorder="1" applyProtection="1"/>
    <xf numFmtId="165" fontId="51" fillId="0" borderId="0" xfId="2" applyNumberFormat="1" applyFont="1" applyProtection="1"/>
    <xf numFmtId="43" fontId="49" fillId="5" borderId="12" xfId="1" applyFont="1" applyFill="1" applyBorder="1" applyProtection="1">
      <protection locked="0"/>
    </xf>
    <xf numFmtId="0" fontId="49" fillId="5" borderId="7" xfId="0" applyFont="1" applyFill="1" applyBorder="1" applyAlignment="1" applyProtection="1">
      <alignment horizontal="center" wrapText="1"/>
      <protection locked="0"/>
    </xf>
    <xf numFmtId="0" fontId="8" fillId="0" borderId="0" xfId="0" applyFont="1" applyAlignment="1">
      <alignment horizontal="right"/>
    </xf>
    <xf numFmtId="0" fontId="41" fillId="0" borderId="0" xfId="0" applyFont="1"/>
    <xf numFmtId="0" fontId="9" fillId="0" borderId="0" xfId="0" applyFont="1" applyAlignment="1">
      <alignment horizontal="center"/>
    </xf>
    <xf numFmtId="0" fontId="9" fillId="0" borderId="0" xfId="0" applyFont="1" applyAlignment="1">
      <alignment wrapText="1"/>
    </xf>
    <xf numFmtId="0" fontId="9" fillId="0" borderId="0" xfId="0" applyFont="1" applyAlignment="1">
      <alignment horizontal="center" wrapText="1"/>
    </xf>
    <xf numFmtId="0" fontId="8" fillId="0" borderId="0" xfId="0" applyFont="1" applyAlignment="1">
      <alignment horizontal="center"/>
    </xf>
    <xf numFmtId="0" fontId="9" fillId="0" borderId="17" xfId="0" applyFont="1" applyBorder="1"/>
    <xf numFmtId="0" fontId="9" fillId="0" borderId="23" xfId="0" applyFont="1" applyBorder="1" applyAlignment="1">
      <alignment horizontal="center"/>
    </xf>
    <xf numFmtId="37" fontId="8" fillId="0" borderId="10" xfId="0" applyNumberFormat="1" applyFont="1" applyBorder="1"/>
    <xf numFmtId="0" fontId="8" fillId="7" borderId="10" xfId="0" applyFont="1" applyFill="1" applyBorder="1"/>
    <xf numFmtId="37" fontId="8" fillId="0" borderId="6" xfId="0" applyNumberFormat="1" applyFont="1" applyBorder="1"/>
    <xf numFmtId="0" fontId="8" fillId="7" borderId="6" xfId="0" applyFont="1" applyFill="1" applyBorder="1"/>
    <xf numFmtId="37" fontId="8" fillId="0" borderId="17" xfId="0" applyNumberFormat="1" applyFont="1" applyBorder="1"/>
    <xf numFmtId="0" fontId="8" fillId="7" borderId="17" xfId="0" applyFont="1" applyFill="1" applyBorder="1"/>
    <xf numFmtId="37" fontId="9" fillId="0" borderId="15" xfId="0" applyNumberFormat="1" applyFont="1" applyBorder="1"/>
    <xf numFmtId="37" fontId="8" fillId="0" borderId="16" xfId="0" applyNumberFormat="1" applyFont="1" applyBorder="1"/>
    <xf numFmtId="0" fontId="8" fillId="7" borderId="8" xfId="0" applyFont="1" applyFill="1" applyBorder="1"/>
    <xf numFmtId="37" fontId="9" fillId="0" borderId="20" xfId="0" applyNumberFormat="1" applyFont="1" applyBorder="1"/>
    <xf numFmtId="0" fontId="8" fillId="7" borderId="20" xfId="0" applyFont="1" applyFill="1" applyBorder="1"/>
    <xf numFmtId="0" fontId="8" fillId="0" borderId="20" xfId="0" applyFont="1" applyBorder="1"/>
    <xf numFmtId="37" fontId="9" fillId="0" borderId="44" xfId="0" applyNumberFormat="1" applyFont="1" applyBorder="1"/>
    <xf numFmtId="0" fontId="8" fillId="7" borderId="0" xfId="0" applyFont="1" applyFill="1"/>
    <xf numFmtId="0" fontId="25" fillId="0" borderId="0" xfId="0" applyFont="1" applyAlignment="1">
      <alignment horizontal="right"/>
    </xf>
    <xf numFmtId="37" fontId="8" fillId="7" borderId="10" xfId="0" applyNumberFormat="1" applyFont="1" applyFill="1" applyBorder="1"/>
    <xf numFmtId="37" fontId="8" fillId="7" borderId="6" xfId="0" applyNumberFormat="1" applyFont="1" applyFill="1" applyBorder="1"/>
    <xf numFmtId="37" fontId="8" fillId="7" borderId="16" xfId="0" applyNumberFormat="1" applyFont="1" applyFill="1" applyBorder="1"/>
    <xf numFmtId="0" fontId="8" fillId="7" borderId="16" xfId="0" applyFont="1" applyFill="1" applyBorder="1"/>
    <xf numFmtId="0" fontId="8" fillId="7" borderId="15" xfId="0" applyFont="1" applyFill="1" applyBorder="1"/>
    <xf numFmtId="0" fontId="8" fillId="7" borderId="32" xfId="0" applyFont="1" applyFill="1" applyBorder="1"/>
    <xf numFmtId="37" fontId="8" fillId="7" borderId="8" xfId="0" applyNumberFormat="1" applyFont="1" applyFill="1" applyBorder="1"/>
    <xf numFmtId="37" fontId="9" fillId="0" borderId="32" xfId="0" applyNumberFormat="1" applyFont="1" applyBorder="1"/>
    <xf numFmtId="37" fontId="9" fillId="0" borderId="45" xfId="0" applyNumberFormat="1" applyFont="1" applyBorder="1"/>
    <xf numFmtId="0" fontId="2" fillId="0" borderId="17" xfId="0" applyFont="1" applyBorder="1" applyAlignment="1">
      <alignment horizontal="center"/>
    </xf>
    <xf numFmtId="0" fontId="3" fillId="0" borderId="0" xfId="0" applyFont="1" applyAlignment="1">
      <alignment horizontal="fill"/>
    </xf>
    <xf numFmtId="37" fontId="3" fillId="0" borderId="10" xfId="0" applyNumberFormat="1" applyFont="1" applyBorder="1"/>
    <xf numFmtId="37" fontId="3" fillId="0" borderId="6" xfId="0" applyNumberFormat="1" applyFont="1" applyBorder="1"/>
    <xf numFmtId="37" fontId="3" fillId="0" borderId="13" xfId="0" applyNumberFormat="1" applyFont="1" applyBorder="1"/>
    <xf numFmtId="37" fontId="3" fillId="0" borderId="14" xfId="0" applyNumberFormat="1" applyFont="1" applyBorder="1"/>
    <xf numFmtId="0" fontId="3" fillId="0" borderId="16" xfId="0" applyFont="1" applyBorder="1"/>
    <xf numFmtId="0" fontId="5" fillId="0" borderId="0" xfId="0" applyFont="1"/>
    <xf numFmtId="0" fontId="3" fillId="0" borderId="8" xfId="0" applyFont="1" applyBorder="1"/>
    <xf numFmtId="0" fontId="23" fillId="0" borderId="0" xfId="0" applyFont="1" applyAlignment="1">
      <alignment vertical="top" wrapText="1"/>
    </xf>
    <xf numFmtId="0" fontId="3" fillId="0" borderId="8" xfId="0" applyFont="1" applyBorder="1" applyAlignment="1">
      <alignment horizontal="left"/>
    </xf>
    <xf numFmtId="0" fontId="37" fillId="0" borderId="0" xfId="0" applyFont="1" applyAlignment="1">
      <alignment horizontal="left" vertical="top" wrapText="1"/>
    </xf>
    <xf numFmtId="0" fontId="35" fillId="0" borderId="0" xfId="0" applyFont="1" applyAlignment="1">
      <alignment horizontal="left" vertical="top" wrapText="1"/>
    </xf>
    <xf numFmtId="0" fontId="0" fillId="0" borderId="0" xfId="0" applyAlignment="1">
      <alignment horizontal="left" vertical="top" wrapText="1"/>
    </xf>
    <xf numFmtId="0" fontId="36" fillId="0" borderId="0" xfId="0" applyFont="1" applyAlignment="1">
      <alignment horizontal="center" vertical="top" wrapText="1"/>
    </xf>
    <xf numFmtId="0" fontId="35" fillId="0" borderId="0" xfId="0" applyFont="1" applyAlignment="1">
      <alignment horizontal="center" vertical="top" wrapText="1"/>
    </xf>
    <xf numFmtId="0" fontId="0" fillId="0" borderId="0" xfId="0" applyAlignment="1">
      <alignment horizontal="right" vertical="top" wrapText="1"/>
    </xf>
    <xf numFmtId="0" fontId="1" fillId="5" borderId="3" xfId="0" applyFont="1" applyFill="1" applyBorder="1" applyAlignment="1" applyProtection="1">
      <alignment horizontal="left" wrapText="1"/>
      <protection locked="0"/>
    </xf>
    <xf numFmtId="0" fontId="58" fillId="0" borderId="0" xfId="0" applyFont="1"/>
    <xf numFmtId="0" fontId="43" fillId="0" borderId="9" xfId="0" applyFont="1" applyBorder="1" applyAlignment="1">
      <alignment horizontal="left"/>
    </xf>
    <xf numFmtId="0" fontId="25" fillId="0" borderId="0" xfId="0" applyFont="1" applyAlignment="1">
      <alignment horizontal="left" vertical="top" wrapText="1"/>
    </xf>
    <xf numFmtId="165" fontId="23" fillId="0" borderId="0" xfId="2" applyNumberFormat="1" applyFont="1" applyAlignment="1">
      <alignment vertical="top"/>
    </xf>
    <xf numFmtId="0" fontId="12" fillId="0" borderId="22" xfId="0" applyFont="1" applyBorder="1" applyAlignment="1" applyProtection="1">
      <alignment horizontal="left"/>
      <protection locked="0"/>
    </xf>
    <xf numFmtId="0" fontId="12" fillId="0" borderId="21" xfId="0" applyFont="1" applyBorder="1" applyAlignment="1" applyProtection="1">
      <alignment horizontal="left"/>
      <protection locked="0"/>
    </xf>
    <xf numFmtId="0" fontId="12" fillId="0" borderId="7" xfId="0" applyFont="1" applyBorder="1" applyAlignment="1" applyProtection="1">
      <alignment horizontal="left"/>
      <protection locked="0"/>
    </xf>
    <xf numFmtId="166" fontId="51" fillId="7" borderId="30" xfId="3" applyNumberFormat="1" applyFont="1" applyFill="1" applyBorder="1" applyAlignment="1" applyProtection="1">
      <alignment horizontal="right"/>
    </xf>
    <xf numFmtId="0" fontId="59" fillId="0" borderId="0" xfId="0" applyFont="1" applyAlignment="1">
      <alignment horizontal="center"/>
    </xf>
    <xf numFmtId="0" fontId="62" fillId="0" borderId="0" xfId="4" applyNumberFormat="1" applyFont="1" applyFill="1" applyAlignment="1">
      <alignment horizontal="left" indent="2"/>
    </xf>
    <xf numFmtId="0" fontId="60" fillId="0" borderId="0" xfId="4" applyNumberFormat="1" applyFont="1" applyFill="1" applyAlignment="1">
      <alignment horizontal="left"/>
    </xf>
    <xf numFmtId="0" fontId="61" fillId="0" borderId="0" xfId="4" applyAlignment="1">
      <alignment horizontal="left" vertical="top" wrapText="1"/>
    </xf>
    <xf numFmtId="0" fontId="59" fillId="5" borderId="0" xfId="0" applyFont="1" applyFill="1" applyAlignment="1">
      <alignment horizontal="center"/>
    </xf>
    <xf numFmtId="0" fontId="59" fillId="12" borderId="0" xfId="0" applyFont="1" applyFill="1" applyAlignment="1">
      <alignment horizontal="center"/>
    </xf>
    <xf numFmtId="0" fontId="64" fillId="12" borderId="0" xfId="4" applyNumberFormat="1" applyFont="1" applyFill="1" applyAlignment="1">
      <alignment horizontal="left"/>
    </xf>
    <xf numFmtId="0" fontId="64" fillId="12" borderId="0" xfId="4" quotePrefix="1" applyNumberFormat="1" applyFont="1" applyFill="1" applyAlignment="1">
      <alignment horizontal="left"/>
    </xf>
    <xf numFmtId="0" fontId="64" fillId="5" borderId="0" xfId="4" applyFont="1" applyFill="1" applyAlignment="1">
      <alignment horizontal="left"/>
    </xf>
    <xf numFmtId="0" fontId="59" fillId="13" borderId="0" xfId="0" applyFont="1" applyFill="1" applyAlignment="1">
      <alignment horizontal="center"/>
    </xf>
    <xf numFmtId="0" fontId="64" fillId="13" borderId="0" xfId="4" applyNumberFormat="1" applyFont="1" applyFill="1" applyAlignment="1">
      <alignment horizontal="left"/>
    </xf>
    <xf numFmtId="0" fontId="63" fillId="0" borderId="0" xfId="0" applyFont="1" applyAlignment="1">
      <alignment horizontal="center"/>
    </xf>
    <xf numFmtId="0" fontId="63" fillId="0" borderId="10" xfId="0" applyFont="1" applyBorder="1" applyAlignment="1">
      <alignment horizontal="center"/>
    </xf>
    <xf numFmtId="0" fontId="5" fillId="0" borderId="0" xfId="0" applyFont="1" applyAlignment="1">
      <alignment horizontal="centerContinuous"/>
    </xf>
    <xf numFmtId="0" fontId="56" fillId="0" borderId="0" xfId="0" applyFont="1"/>
    <xf numFmtId="0" fontId="3" fillId="0" borderId="29" xfId="0" applyFont="1" applyBorder="1"/>
    <xf numFmtId="0" fontId="3" fillId="0" borderId="17" xfId="0" applyFont="1" applyBorder="1"/>
    <xf numFmtId="0" fontId="57" fillId="0" borderId="17" xfId="0" applyFont="1" applyBorder="1" applyAlignment="1">
      <alignment horizontal="left"/>
    </xf>
    <xf numFmtId="0" fontId="8" fillId="0" borderId="17" xfId="0" applyFont="1" applyBorder="1"/>
    <xf numFmtId="0" fontId="8" fillId="0" borderId="30" xfId="0" applyFont="1" applyBorder="1"/>
    <xf numFmtId="0" fontId="61" fillId="0" borderId="31" xfId="4" applyBorder="1" applyAlignment="1">
      <alignment vertical="top" wrapText="1"/>
    </xf>
    <xf numFmtId="0" fontId="61" fillId="0" borderId="32" xfId="4" applyBorder="1" applyAlignment="1">
      <alignment vertical="top" wrapText="1"/>
    </xf>
    <xf numFmtId="0" fontId="43" fillId="0" borderId="0" xfId="0" applyFont="1" applyAlignment="1">
      <alignment horizontal="center"/>
    </xf>
    <xf numFmtId="0" fontId="1" fillId="0" borderId="0" xfId="0" applyFont="1" applyAlignment="1">
      <alignment horizontal="right"/>
    </xf>
    <xf numFmtId="0" fontId="65" fillId="14" borderId="0" xfId="0" applyFont="1" applyFill="1" applyAlignment="1">
      <alignment horizontal="center"/>
    </xf>
    <xf numFmtId="165" fontId="1" fillId="5" borderId="3" xfId="2" applyNumberFormat="1" applyFont="1" applyFill="1" applyBorder="1" applyAlignment="1" applyProtection="1">
      <alignment horizontal="center"/>
      <protection locked="0"/>
    </xf>
    <xf numFmtId="0" fontId="0" fillId="5" borderId="3" xfId="0" applyFill="1" applyBorder="1" applyAlignment="1" applyProtection="1">
      <alignment horizontal="center"/>
      <protection locked="0"/>
    </xf>
    <xf numFmtId="0" fontId="1" fillId="5" borderId="3" xfId="0" applyFont="1" applyFill="1" applyBorder="1" applyAlignment="1" applyProtection="1">
      <alignment wrapText="1"/>
      <protection locked="0"/>
    </xf>
    <xf numFmtId="0" fontId="0" fillId="5" borderId="3" xfId="0" applyFill="1" applyBorder="1" applyAlignment="1" applyProtection="1">
      <alignment wrapText="1"/>
      <protection locked="0"/>
    </xf>
    <xf numFmtId="0" fontId="0" fillId="0" borderId="3" xfId="0" applyBorder="1"/>
    <xf numFmtId="0" fontId="20" fillId="0" borderId="0" xfId="0" applyFont="1" applyAlignment="1">
      <alignment horizontal="center" vertical="center"/>
    </xf>
    <xf numFmtId="0" fontId="14" fillId="0" borderId="0" xfId="0" applyFont="1" applyAlignment="1">
      <alignment horizontal="center" vertical="center"/>
    </xf>
    <xf numFmtId="0" fontId="0" fillId="0" borderId="3" xfId="0" applyBorder="1" applyAlignment="1">
      <alignment horizontal="center"/>
    </xf>
    <xf numFmtId="0" fontId="61" fillId="0" borderId="0" xfId="4" applyAlignment="1" applyProtection="1">
      <alignment vertical="top" wrapText="1"/>
    </xf>
    <xf numFmtId="0" fontId="14" fillId="0" borderId="0" xfId="0" applyFont="1" applyAlignment="1">
      <alignment horizontal="right"/>
    </xf>
    <xf numFmtId="0" fontId="43" fillId="0" borderId="3" xfId="0" applyFont="1" applyBorder="1" applyAlignment="1">
      <alignment horizontal="center" wrapText="1"/>
    </xf>
    <xf numFmtId="165" fontId="0" fillId="0" borderId="3" xfId="2" applyNumberFormat="1" applyFont="1" applyFill="1" applyBorder="1" applyAlignment="1" applyProtection="1">
      <alignment horizontal="center"/>
    </xf>
    <xf numFmtId="0" fontId="61" fillId="0" borderId="0" xfId="4" applyAlignment="1" applyProtection="1">
      <alignment horizontal="left" vertical="top" wrapText="1"/>
    </xf>
    <xf numFmtId="0" fontId="4" fillId="0" borderId="0" xfId="0" applyFont="1" applyAlignment="1">
      <alignment horizontal="center" vertical="center"/>
    </xf>
    <xf numFmtId="0" fontId="27" fillId="0" borderId="0" xfId="0" applyFont="1" applyAlignment="1">
      <alignment horizontal="center"/>
    </xf>
    <xf numFmtId="0" fontId="44" fillId="0" borderId="0" xfId="0" applyFont="1"/>
    <xf numFmtId="0" fontId="44" fillId="0" borderId="0" xfId="0" applyFont="1" applyAlignment="1">
      <alignment horizontal="center"/>
    </xf>
    <xf numFmtId="0" fontId="45" fillId="0" borderId="0" xfId="0" applyFont="1"/>
    <xf numFmtId="0" fontId="45" fillId="0" borderId="0" xfId="0" applyFont="1" applyAlignment="1">
      <alignment horizontal="center"/>
    </xf>
    <xf numFmtId="41" fontId="48" fillId="0" borderId="0" xfId="0" applyNumberFormat="1" applyFont="1"/>
    <xf numFmtId="0" fontId="48" fillId="0" borderId="0" xfId="0" applyFont="1"/>
    <xf numFmtId="0" fontId="27" fillId="0" borderId="0" xfId="0" applyFont="1"/>
    <xf numFmtId="0" fontId="1" fillId="0" borderId="3" xfId="0" applyFont="1" applyBorder="1" applyAlignment="1">
      <alignment horizontal="left" wrapText="1"/>
    </xf>
    <xf numFmtId="0" fontId="0" fillId="0" borderId="3" xfId="0" applyBorder="1" applyAlignment="1">
      <alignment horizontal="center" wrapText="1"/>
    </xf>
    <xf numFmtId="0" fontId="0" fillId="0" borderId="3" xfId="0" applyBorder="1" applyAlignment="1">
      <alignment wrapText="1"/>
    </xf>
    <xf numFmtId="0" fontId="1" fillId="0" borderId="3" xfId="0" applyFont="1" applyBorder="1" applyAlignment="1">
      <alignment wrapText="1"/>
    </xf>
    <xf numFmtId="0" fontId="40" fillId="0" borderId="3" xfId="0" applyFont="1" applyBorder="1"/>
    <xf numFmtId="0" fontId="0" fillId="0" borderId="0" xfId="0" applyAlignment="1">
      <alignment horizontal="center" wrapText="1"/>
    </xf>
    <xf numFmtId="0" fontId="0" fillId="0" borderId="0" xfId="0" applyAlignment="1">
      <alignment horizontal="left"/>
    </xf>
    <xf numFmtId="0" fontId="0" fillId="0" borderId="25" xfId="0" applyBorder="1" applyAlignment="1">
      <alignment wrapText="1"/>
    </xf>
    <xf numFmtId="0" fontId="3" fillId="0" borderId="0" xfId="0" applyFont="1" applyAlignment="1">
      <alignment horizontal="centerContinuous" vertical="center"/>
    </xf>
    <xf numFmtId="0" fontId="53" fillId="0" borderId="10" xfId="0" applyFont="1" applyBorder="1"/>
    <xf numFmtId="0" fontId="49" fillId="0" borderId="7" xfId="0" applyFont="1" applyBorder="1"/>
    <xf numFmtId="0" fontId="49" fillId="0" borderId="24" xfId="0" applyFont="1" applyBorder="1" applyAlignment="1">
      <alignment horizontal="center"/>
    </xf>
    <xf numFmtId="0" fontId="49" fillId="0" borderId="24" xfId="0" applyFont="1" applyBorder="1" applyAlignment="1">
      <alignment horizontal="center" wrapText="1"/>
    </xf>
    <xf numFmtId="0" fontId="49" fillId="8" borderId="24" xfId="0" applyFont="1" applyFill="1" applyBorder="1" applyAlignment="1">
      <alignment horizontal="center" wrapText="1"/>
    </xf>
    <xf numFmtId="0" fontId="49" fillId="0" borderId="7" xfId="0" applyFont="1" applyBorder="1" applyAlignment="1">
      <alignment horizontal="center" wrapText="1"/>
    </xf>
    <xf numFmtId="0" fontId="49" fillId="0" borderId="22" xfId="0" applyFont="1" applyBorder="1"/>
    <xf numFmtId="0" fontId="54" fillId="0" borderId="0" xfId="0" applyFont="1"/>
    <xf numFmtId="0" fontId="49" fillId="0" borderId="12" xfId="0" applyFont="1" applyBorder="1"/>
    <xf numFmtId="44" fontId="1" fillId="5" borderId="3" xfId="2" applyFont="1" applyFill="1" applyBorder="1" applyAlignment="1" applyProtection="1">
      <alignment wrapText="1"/>
      <protection locked="0"/>
    </xf>
    <xf numFmtId="44" fontId="1" fillId="5" borderId="0" xfId="2" applyFont="1" applyFill="1" applyProtection="1">
      <protection locked="0"/>
    </xf>
    <xf numFmtId="44" fontId="0" fillId="5" borderId="3" xfId="2" applyFont="1" applyFill="1" applyBorder="1" applyAlignment="1" applyProtection="1">
      <alignment wrapText="1"/>
      <protection locked="0"/>
    </xf>
    <xf numFmtId="0" fontId="43" fillId="0" borderId="0" xfId="0" applyFont="1" applyAlignment="1">
      <alignment horizontal="right"/>
    </xf>
    <xf numFmtId="0" fontId="20" fillId="0" borderId="0" xfId="0" applyFont="1" applyAlignment="1">
      <alignment horizontal="centerContinuous"/>
    </xf>
    <xf numFmtId="0" fontId="0" fillId="0" borderId="0" xfId="0" applyAlignment="1">
      <alignment horizontal="centerContinuous"/>
    </xf>
    <xf numFmtId="0" fontId="20" fillId="0" borderId="0" xfId="0" applyFont="1" applyAlignment="1">
      <alignment horizontal="centerContinuous" vertical="center"/>
    </xf>
    <xf numFmtId="0" fontId="14" fillId="0" borderId="0" xfId="0" applyFont="1" applyAlignment="1">
      <alignment horizontal="centerContinuous" vertical="center"/>
    </xf>
    <xf numFmtId="0" fontId="14" fillId="0" borderId="0" xfId="0" applyFont="1" applyAlignment="1">
      <alignment horizontal="centerContinuous"/>
    </xf>
    <xf numFmtId="0" fontId="21" fillId="0" borderId="0" xfId="0" applyFont="1" applyAlignment="1">
      <alignment horizontal="centerContinuous"/>
    </xf>
    <xf numFmtId="0" fontId="7" fillId="0" borderId="0" xfId="0" applyFont="1" applyAlignment="1">
      <alignment horizontal="center"/>
    </xf>
    <xf numFmtId="0" fontId="26" fillId="0" borderId="0" xfId="0" applyFont="1" applyAlignment="1">
      <alignment horizontal="centerContinuous"/>
    </xf>
    <xf numFmtId="0" fontId="50" fillId="0" borderId="0" xfId="0" applyFont="1"/>
    <xf numFmtId="0" fontId="50" fillId="0" borderId="3" xfId="0" applyFont="1" applyBorder="1"/>
    <xf numFmtId="0" fontId="50" fillId="0" borderId="3" xfId="0" applyFont="1" applyBorder="1" applyAlignment="1">
      <alignment horizontal="center" wrapText="1"/>
    </xf>
    <xf numFmtId="0" fontId="50" fillId="0" borderId="3" xfId="0" applyFont="1" applyBorder="1" applyAlignment="1">
      <alignment wrapText="1"/>
    </xf>
    <xf numFmtId="0" fontId="50" fillId="0" borderId="3" xfId="0" applyFont="1" applyBorder="1" applyAlignment="1">
      <alignment horizontal="center"/>
    </xf>
    <xf numFmtId="0" fontId="0" fillId="0" borderId="0" xfId="0" applyAlignment="1">
      <alignment wrapText="1"/>
    </xf>
    <xf numFmtId="0" fontId="40" fillId="0" borderId="0" xfId="0" applyFont="1"/>
    <xf numFmtId="0" fontId="3" fillId="0" borderId="0" xfId="0" applyFont="1" applyAlignment="1">
      <alignment horizontal="center"/>
    </xf>
    <xf numFmtId="0" fontId="14" fillId="0" borderId="10" xfId="0" applyFont="1" applyBorder="1" applyAlignment="1">
      <alignment horizontal="center"/>
    </xf>
    <xf numFmtId="37" fontId="14" fillId="0" borderId="10" xfId="0" applyNumberFormat="1" applyFont="1" applyBorder="1"/>
    <xf numFmtId="37" fontId="14" fillId="0" borderId="15" xfId="0" applyNumberFormat="1" applyFont="1" applyBorder="1"/>
    <xf numFmtId="167" fontId="14" fillId="0" borderId="0" xfId="1" applyNumberFormat="1" applyFont="1"/>
    <xf numFmtId="0" fontId="0" fillId="0" borderId="0" xfId="0" applyAlignment="1" applyProtection="1">
      <alignment wrapText="1"/>
      <protection locked="0"/>
    </xf>
    <xf numFmtId="0" fontId="10" fillId="0" borderId="0" xfId="0" applyFont="1" applyAlignment="1">
      <alignment horizontal="left"/>
    </xf>
    <xf numFmtId="0" fontId="11" fillId="9" borderId="12" xfId="0" applyFont="1" applyFill="1" applyBorder="1" applyAlignment="1">
      <alignment horizontal="right"/>
    </xf>
    <xf numFmtId="0" fontId="12" fillId="0" borderId="3" xfId="0" applyFont="1" applyBorder="1"/>
    <xf numFmtId="0" fontId="11" fillId="9" borderId="11" xfId="0" applyFont="1" applyFill="1" applyBorder="1" applyAlignment="1">
      <alignment horizontal="right"/>
    </xf>
    <xf numFmtId="0" fontId="11" fillId="9" borderId="21" xfId="0" applyFont="1" applyFill="1" applyBorder="1" applyAlignment="1">
      <alignment horizontal="right"/>
    </xf>
    <xf numFmtId="0" fontId="12" fillId="0" borderId="7" xfId="0" applyFont="1" applyBorder="1"/>
    <xf numFmtId="0" fontId="11" fillId="9" borderId="3" xfId="0" applyFont="1" applyFill="1" applyBorder="1" applyAlignment="1">
      <alignment horizontal="right"/>
    </xf>
    <xf numFmtId="0" fontId="11" fillId="9" borderId="1" xfId="0" applyFont="1" applyFill="1" applyBorder="1" applyAlignment="1">
      <alignment horizontal="right"/>
    </xf>
    <xf numFmtId="0" fontId="11" fillId="9" borderId="21" xfId="0" applyFont="1" applyFill="1" applyBorder="1" applyAlignment="1">
      <alignment horizontal="left"/>
    </xf>
    <xf numFmtId="0" fontId="11" fillId="9" borderId="0" xfId="0" applyFont="1" applyFill="1" applyAlignment="1">
      <alignment horizontal="right"/>
    </xf>
    <xf numFmtId="0" fontId="55" fillId="0" borderId="7" xfId="0" applyFont="1" applyBorder="1" applyAlignment="1">
      <alignment horizontal="centerContinuous" wrapText="1"/>
    </xf>
    <xf numFmtId="0" fontId="14" fillId="0" borderId="7" xfId="0" applyFont="1" applyBorder="1" applyAlignment="1">
      <alignment horizontal="center"/>
    </xf>
    <xf numFmtId="0" fontId="55" fillId="0" borderId="12" xfId="0" applyFont="1" applyBorder="1" applyAlignment="1">
      <alignment horizontal="center"/>
    </xf>
    <xf numFmtId="0" fontId="55" fillId="0" borderId="12" xfId="0" applyFont="1" applyBorder="1" applyAlignment="1">
      <alignment horizontal="center" wrapText="1"/>
    </xf>
    <xf numFmtId="0" fontId="55" fillId="0" borderId="9" xfId="0" applyFont="1" applyBorder="1" applyAlignment="1">
      <alignment horizontal="center" wrapText="1"/>
    </xf>
    <xf numFmtId="0" fontId="14" fillId="0" borderId="12" xfId="0" applyFont="1" applyBorder="1" applyAlignment="1">
      <alignment horizontal="center"/>
    </xf>
    <xf numFmtId="0" fontId="55" fillId="0" borderId="25" xfId="0" applyFont="1" applyBorder="1" applyAlignment="1">
      <alignment horizontal="centerContinuous" wrapText="1"/>
    </xf>
    <xf numFmtId="0" fontId="0" fillId="9" borderId="3" xfId="0" applyFill="1" applyBorder="1"/>
    <xf numFmtId="37" fontId="0" fillId="9" borderId="3" xfId="0" applyNumberFormat="1" applyFill="1" applyBorder="1"/>
    <xf numFmtId="37" fontId="0" fillId="9" borderId="1" xfId="0" applyNumberFormat="1" applyFill="1" applyBorder="1"/>
    <xf numFmtId="37" fontId="0" fillId="9" borderId="12" xfId="0" applyNumberFormat="1" applyFill="1" applyBorder="1"/>
    <xf numFmtId="0" fontId="12" fillId="9" borderId="3" xfId="0" applyFont="1" applyFill="1" applyBorder="1"/>
    <xf numFmtId="0" fontId="11" fillId="9" borderId="3" xfId="0" applyFont="1" applyFill="1" applyBorder="1"/>
    <xf numFmtId="37" fontId="12" fillId="9" borderId="3" xfId="0" applyNumberFormat="1" applyFont="1" applyFill="1" applyBorder="1"/>
    <xf numFmtId="37" fontId="12" fillId="9" borderId="1" xfId="0" applyNumberFormat="1" applyFont="1" applyFill="1" applyBorder="1"/>
    <xf numFmtId="37" fontId="12" fillId="2" borderId="3" xfId="0" applyNumberFormat="1" applyFont="1" applyFill="1" applyBorder="1"/>
    <xf numFmtId="37" fontId="12" fillId="5" borderId="3" xfId="0" applyNumberFormat="1" applyFont="1" applyFill="1" applyBorder="1"/>
    <xf numFmtId="0" fontId="12" fillId="0" borderId="3" xfId="0" applyFont="1" applyBorder="1" applyAlignment="1">
      <alignment horizontal="left"/>
    </xf>
    <xf numFmtId="0" fontId="12" fillId="0" borderId="22" xfId="0" applyFont="1" applyBorder="1"/>
    <xf numFmtId="0" fontId="0" fillId="2" borderId="3" xfId="0" applyFill="1" applyBorder="1"/>
    <xf numFmtId="0" fontId="6" fillId="2" borderId="3" xfId="0" applyFont="1" applyFill="1" applyBorder="1"/>
    <xf numFmtId="0" fontId="12" fillId="2" borderId="3" xfId="0" applyFont="1" applyFill="1" applyBorder="1"/>
    <xf numFmtId="37" fontId="11" fillId="9" borderId="3" xfId="0" applyNumberFormat="1" applyFont="1" applyFill="1" applyBorder="1"/>
    <xf numFmtId="37" fontId="11" fillId="9" borderId="1" xfId="0" applyNumberFormat="1" applyFont="1" applyFill="1" applyBorder="1"/>
    <xf numFmtId="37" fontId="12" fillId="5" borderId="1" xfId="0" applyNumberFormat="1" applyFont="1" applyFill="1" applyBorder="1"/>
    <xf numFmtId="37" fontId="12" fillId="2" borderId="1" xfId="0" applyNumberFormat="1" applyFont="1" applyFill="1" applyBorder="1"/>
    <xf numFmtId="0" fontId="15" fillId="9" borderId="3" xfId="0" applyFont="1" applyFill="1" applyBorder="1"/>
    <xf numFmtId="0" fontId="16" fillId="0" borderId="0" xfId="0" applyFont="1"/>
    <xf numFmtId="37" fontId="17" fillId="9" borderId="3" xfId="0" applyNumberFormat="1" applyFont="1" applyFill="1" applyBorder="1"/>
    <xf numFmtId="37" fontId="16" fillId="9" borderId="3" xfId="0" applyNumberFormat="1" applyFont="1" applyFill="1" applyBorder="1"/>
    <xf numFmtId="0" fontId="12" fillId="10" borderId="3" xfId="0" applyFont="1" applyFill="1" applyBorder="1"/>
    <xf numFmtId="37" fontId="12" fillId="10" borderId="3" xfId="0" applyNumberFormat="1" applyFont="1" applyFill="1" applyBorder="1"/>
    <xf numFmtId="0" fontId="6" fillId="2" borderId="3" xfId="0" applyFont="1" applyFill="1" applyBorder="1" applyAlignment="1">
      <alignment horizontal="right"/>
    </xf>
    <xf numFmtId="37" fontId="16" fillId="2" borderId="3" xfId="0" applyNumberFormat="1" applyFont="1" applyFill="1" applyBorder="1"/>
    <xf numFmtId="0" fontId="18" fillId="9" borderId="3" xfId="0" applyFont="1" applyFill="1" applyBorder="1"/>
    <xf numFmtId="37" fontId="19" fillId="9" borderId="3" xfId="0" applyNumberFormat="1" applyFont="1" applyFill="1" applyBorder="1"/>
    <xf numFmtId="37" fontId="18" fillId="9" borderId="3" xfId="0" applyNumberFormat="1" applyFont="1" applyFill="1" applyBorder="1"/>
    <xf numFmtId="37" fontId="18" fillId="9" borderId="1" xfId="0" applyNumberFormat="1" applyFont="1" applyFill="1" applyBorder="1"/>
    <xf numFmtId="37" fontId="12" fillId="10" borderId="1" xfId="0" applyNumberFormat="1" applyFont="1" applyFill="1" applyBorder="1"/>
    <xf numFmtId="37" fontId="12" fillId="9" borderId="7" xfId="0" applyNumberFormat="1" applyFont="1" applyFill="1" applyBorder="1"/>
    <xf numFmtId="37" fontId="12" fillId="9" borderId="4" xfId="0" applyNumberFormat="1" applyFont="1" applyFill="1" applyBorder="1"/>
    <xf numFmtId="0" fontId="12" fillId="4" borderId="3" xfId="0" applyFont="1" applyFill="1" applyBorder="1"/>
    <xf numFmtId="0" fontId="6" fillId="4" borderId="3" xfId="0" applyFont="1" applyFill="1" applyBorder="1" applyAlignment="1">
      <alignment horizontal="right"/>
    </xf>
    <xf numFmtId="37" fontId="12" fillId="4" borderId="3" xfId="0" applyNumberFormat="1" applyFont="1" applyFill="1" applyBorder="1"/>
    <xf numFmtId="37" fontId="6" fillId="4" borderId="3" xfId="0" applyNumberFormat="1" applyFont="1" applyFill="1" applyBorder="1"/>
    <xf numFmtId="0" fontId="6" fillId="9" borderId="3" xfId="0" applyFont="1" applyFill="1" applyBorder="1" applyAlignment="1">
      <alignment horizontal="left"/>
    </xf>
    <xf numFmtId="0" fontId="0" fillId="9" borderId="0" xfId="0" applyFill="1"/>
    <xf numFmtId="0" fontId="12" fillId="11" borderId="3" xfId="0" applyFont="1" applyFill="1" applyBorder="1"/>
    <xf numFmtId="0" fontId="6" fillId="11" borderId="3" xfId="0" applyFont="1" applyFill="1" applyBorder="1" applyAlignment="1">
      <alignment horizontal="right"/>
    </xf>
    <xf numFmtId="37" fontId="12" fillId="11" borderId="3" xfId="0" applyNumberFormat="1" applyFont="1" applyFill="1" applyBorder="1"/>
    <xf numFmtId="37" fontId="6" fillId="11" borderId="3" xfId="0" applyNumberFormat="1" applyFont="1" applyFill="1" applyBorder="1"/>
    <xf numFmtId="0" fontId="12" fillId="0" borderId="0" xfId="0" applyFont="1"/>
    <xf numFmtId="0" fontId="51" fillId="0" borderId="26" xfId="0" applyFont="1" applyBorder="1"/>
    <xf numFmtId="0" fontId="35" fillId="0" borderId="10" xfId="0" applyFont="1" applyBorder="1" applyAlignment="1">
      <alignment horizontal="center"/>
    </xf>
    <xf numFmtId="0" fontId="51" fillId="0" borderId="29" xfId="0" applyFont="1" applyBorder="1"/>
    <xf numFmtId="0" fontId="66" fillId="0" borderId="0" xfId="0" applyFont="1" applyAlignment="1">
      <alignment horizontal="center"/>
    </xf>
    <xf numFmtId="0" fontId="51" fillId="0" borderId="0" xfId="0" applyFont="1"/>
    <xf numFmtId="0" fontId="51" fillId="0" borderId="31" xfId="0" applyFont="1" applyBorder="1"/>
    <xf numFmtId="0" fontId="43" fillId="0" borderId="10" xfId="0" applyFont="1" applyBorder="1" applyAlignment="1">
      <alignment horizontal="center"/>
    </xf>
    <xf numFmtId="165" fontId="0" fillId="0" borderId="3" xfId="2" applyNumberFormat="1" applyFont="1" applyFill="1" applyBorder="1" applyProtection="1"/>
    <xf numFmtId="165" fontId="0" fillId="0" borderId="3" xfId="2" applyNumberFormat="1" applyFont="1" applyFill="1" applyBorder="1" applyProtection="1">
      <protection locked="0"/>
    </xf>
    <xf numFmtId="37" fontId="19" fillId="0" borderId="3" xfId="0" applyNumberFormat="1" applyFont="1" applyBorder="1" applyProtection="1">
      <protection locked="0"/>
    </xf>
    <xf numFmtId="0" fontId="16" fillId="0" borderId="0" xfId="0" applyFont="1" applyAlignment="1" applyProtection="1">
      <alignment wrapText="1"/>
      <protection locked="0"/>
    </xf>
    <xf numFmtId="0" fontId="68" fillId="5" borderId="0" xfId="0" applyFont="1" applyFill="1" applyAlignment="1">
      <alignment horizontal="left"/>
    </xf>
    <xf numFmtId="0" fontId="69" fillId="12" borderId="0" xfId="4" applyFont="1" applyFill="1" applyAlignment="1">
      <alignment horizontal="left"/>
    </xf>
    <xf numFmtId="0" fontId="69" fillId="13" borderId="0" xfId="4" applyNumberFormat="1" applyFont="1" applyFill="1" applyAlignment="1">
      <alignment horizontal="left"/>
    </xf>
    <xf numFmtId="43" fontId="49" fillId="5" borderId="22" xfId="1" applyFont="1" applyFill="1" applyBorder="1" applyProtection="1"/>
    <xf numFmtId="0" fontId="20" fillId="0" borderId="0" xfId="0" applyFont="1" applyAlignment="1">
      <alignment horizontal="right"/>
    </xf>
    <xf numFmtId="14" fontId="14" fillId="0" borderId="0" xfId="0" applyNumberFormat="1" applyFont="1" applyAlignment="1">
      <alignment horizontal="center"/>
    </xf>
    <xf numFmtId="0" fontId="1" fillId="0" borderId="3" xfId="0" applyFont="1" applyBorder="1" applyAlignment="1">
      <alignment horizontal="center"/>
    </xf>
    <xf numFmtId="165" fontId="0" fillId="0" borderId="3" xfId="0" applyNumberFormat="1" applyBorder="1" applyAlignment="1">
      <alignment horizontal="center"/>
    </xf>
    <xf numFmtId="165" fontId="0" fillId="0" borderId="0" xfId="2" applyNumberFormat="1" applyFont="1" applyFill="1" applyBorder="1" applyProtection="1"/>
    <xf numFmtId="165" fontId="0" fillId="0" borderId="0" xfId="2" applyNumberFormat="1" applyFont="1" applyFill="1" applyBorder="1" applyProtection="1">
      <protection locked="0"/>
    </xf>
    <xf numFmtId="0" fontId="38" fillId="0" borderId="0" xfId="0" applyFont="1" applyAlignment="1">
      <alignment horizontal="left" vertical="top" wrapText="1"/>
    </xf>
    <xf numFmtId="0" fontId="3" fillId="5" borderId="0" xfId="0" applyFont="1" applyFill="1" applyProtection="1">
      <protection locked="0"/>
    </xf>
    <xf numFmtId="14" fontId="3" fillId="5" borderId="0" xfId="0" applyNumberFormat="1" applyFont="1" applyFill="1" applyProtection="1">
      <protection locked="0"/>
    </xf>
    <xf numFmtId="0" fontId="38" fillId="0" borderId="0" xfId="0" applyFont="1" applyAlignment="1">
      <alignment horizontal="center" vertical="top" wrapText="1"/>
    </xf>
    <xf numFmtId="164" fontId="33" fillId="0" borderId="0" xfId="0" quotePrefix="1" applyNumberFormat="1" applyFont="1" applyAlignment="1">
      <alignment horizontal="left"/>
    </xf>
    <xf numFmtId="0" fontId="34" fillId="0" borderId="0" xfId="0" applyFont="1" applyAlignment="1">
      <alignment horizontal="left"/>
    </xf>
    <xf numFmtId="0" fontId="11" fillId="9" borderId="1" xfId="0" applyFont="1" applyFill="1" applyBorder="1"/>
    <xf numFmtId="0" fontId="41" fillId="9" borderId="6" xfId="0" applyFont="1" applyFill="1" applyBorder="1"/>
    <xf numFmtId="0" fontId="41" fillId="9" borderId="2" xfId="0" applyFont="1" applyFill="1" applyBorder="1"/>
    <xf numFmtId="0" fontId="11" fillId="9" borderId="3" xfId="0" applyFont="1" applyFill="1" applyBorder="1" applyAlignment="1">
      <alignment horizontal="left"/>
    </xf>
    <xf numFmtId="0" fontId="0" fillId="9" borderId="3" xfId="0" applyFill="1" applyBorder="1" applyAlignment="1">
      <alignment horizontal="left"/>
    </xf>
    <xf numFmtId="0" fontId="12" fillId="0" borderId="1" xfId="0" applyFont="1" applyBorder="1"/>
    <xf numFmtId="0" fontId="12" fillId="0" borderId="6" xfId="0" applyFont="1" applyBorder="1"/>
    <xf numFmtId="0" fontId="12" fillId="0" borderId="2" xfId="0" applyFont="1" applyBorder="1"/>
    <xf numFmtId="0" fontId="11" fillId="9" borderId="1" xfId="0" applyFont="1" applyFill="1" applyBorder="1" applyAlignment="1">
      <alignment horizontal="right"/>
    </xf>
    <xf numFmtId="0" fontId="11" fillId="9" borderId="6" xfId="0" applyFont="1" applyFill="1" applyBorder="1" applyAlignment="1">
      <alignment horizontal="right"/>
    </xf>
    <xf numFmtId="0" fontId="11" fillId="9" borderId="2" xfId="0" applyFont="1" applyFill="1" applyBorder="1" applyAlignment="1">
      <alignment horizontal="right"/>
    </xf>
    <xf numFmtId="0" fontId="55" fillId="0" borderId="4" xfId="0" applyFont="1" applyBorder="1" applyAlignment="1">
      <alignment horizontal="center"/>
    </xf>
    <xf numFmtId="0" fontId="55" fillId="0" borderId="8" xfId="0" applyFont="1" applyBorder="1" applyAlignment="1">
      <alignment horizontal="center"/>
    </xf>
    <xf numFmtId="0" fontId="40" fillId="0" borderId="1" xfId="0" applyFont="1" applyBorder="1" applyAlignment="1" applyProtection="1">
      <alignment horizontal="left"/>
      <protection locked="0"/>
    </xf>
    <xf numFmtId="0" fontId="40" fillId="0" borderId="6" xfId="0" applyFont="1" applyBorder="1" applyAlignment="1" applyProtection="1">
      <alignment horizontal="left"/>
      <protection locked="0"/>
    </xf>
    <xf numFmtId="0" fontId="40" fillId="0" borderId="2" xfId="0" applyFont="1" applyBorder="1" applyAlignment="1" applyProtection="1">
      <alignment horizontal="left"/>
      <protection locked="0"/>
    </xf>
    <xf numFmtId="0" fontId="1" fillId="0" borderId="1" xfId="0" applyFont="1" applyBorder="1" applyAlignment="1" applyProtection="1">
      <alignment horizontal="left"/>
      <protection locked="0"/>
    </xf>
    <xf numFmtId="0" fontId="13" fillId="0" borderId="10" xfId="0" applyFont="1" applyBorder="1" applyAlignment="1">
      <alignment horizontal="center"/>
    </xf>
    <xf numFmtId="0" fontId="12" fillId="0" borderId="3" xfId="0" applyFont="1" applyBorder="1"/>
    <xf numFmtId="0" fontId="0" fillId="0" borderId="3" xfId="0" applyBorder="1"/>
    <xf numFmtId="0" fontId="12" fillId="0" borderId="3" xfId="0" applyFont="1" applyBorder="1" applyProtection="1">
      <protection locked="0"/>
    </xf>
    <xf numFmtId="0" fontId="0" fillId="0" borderId="3" xfId="0" applyBorder="1" applyProtection="1">
      <protection locked="0"/>
    </xf>
    <xf numFmtId="0" fontId="12" fillId="0" borderId="1" xfId="0" applyFont="1" applyBorder="1" applyAlignment="1" applyProtection="1">
      <alignment horizontal="left"/>
      <protection locked="0"/>
    </xf>
    <xf numFmtId="0" fontId="12" fillId="0" borderId="6" xfId="0" applyFont="1" applyBorder="1" applyAlignment="1" applyProtection="1">
      <alignment horizontal="left"/>
      <protection locked="0"/>
    </xf>
    <xf numFmtId="0" fontId="32" fillId="0" borderId="4" xfId="0" applyFont="1" applyBorder="1" applyAlignment="1">
      <alignment wrapText="1"/>
    </xf>
    <xf numFmtId="0" fontId="29" fillId="0" borderId="5" xfId="0" applyFont="1" applyBorder="1" applyAlignment="1">
      <alignment wrapText="1"/>
    </xf>
    <xf numFmtId="0" fontId="0" fillId="0" borderId="1" xfId="0" applyBorder="1" applyProtection="1">
      <protection locked="0"/>
    </xf>
    <xf numFmtId="0" fontId="61" fillId="0" borderId="0" xfId="4" applyAlignment="1" applyProtection="1">
      <alignment horizontal="left" vertical="top" wrapText="1"/>
    </xf>
    <xf numFmtId="0" fontId="0" fillId="0" borderId="25" xfId="0" applyBorder="1" applyAlignment="1" applyProtection="1">
      <alignment vertical="top" wrapText="1"/>
      <protection locked="0"/>
    </xf>
    <xf numFmtId="0" fontId="0" fillId="0" borderId="0" xfId="0" applyAlignment="1" applyProtection="1">
      <alignment vertical="top" wrapText="1"/>
      <protection locked="0"/>
    </xf>
    <xf numFmtId="0" fontId="0" fillId="0" borderId="21" xfId="0" applyBorder="1" applyAlignment="1" applyProtection="1">
      <alignment vertical="top" wrapText="1"/>
      <protection locked="0"/>
    </xf>
    <xf numFmtId="0" fontId="0" fillId="0" borderId="0" xfId="0" applyAlignment="1">
      <alignment horizontal="center" wrapText="1"/>
    </xf>
    <xf numFmtId="0" fontId="1" fillId="0" borderId="4" xfId="0" applyFont="1"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5" xfId="0" applyBorder="1" applyAlignment="1" applyProtection="1">
      <alignment vertical="top" wrapText="1"/>
      <protection locked="0"/>
    </xf>
    <xf numFmtId="0" fontId="1" fillId="0" borderId="25" xfId="0" applyFont="1" applyBorder="1" applyAlignment="1" applyProtection="1">
      <alignment vertical="top" wrapText="1"/>
      <protection locked="0"/>
    </xf>
    <xf numFmtId="0" fontId="27" fillId="0" borderId="0" xfId="0" applyFont="1" applyAlignment="1">
      <alignment horizontal="center"/>
    </xf>
    <xf numFmtId="0" fontId="44" fillId="0" borderId="0" xfId="0" applyFont="1"/>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11" xfId="0" applyBorder="1" applyAlignment="1" applyProtection="1">
      <alignment vertical="top" wrapText="1"/>
      <protection locked="0"/>
    </xf>
    <xf numFmtId="0" fontId="20" fillId="0" borderId="0" xfId="0" applyFont="1" applyAlignment="1">
      <alignment horizontal="center"/>
    </xf>
    <xf numFmtId="0" fontId="0" fillId="0" borderId="25" xfId="0" applyBorder="1" applyAlignment="1" applyProtection="1">
      <alignment vertical="top"/>
      <protection locked="0"/>
    </xf>
    <xf numFmtId="0" fontId="0" fillId="0" borderId="0" xfId="0" applyAlignment="1" applyProtection="1">
      <alignment vertical="top"/>
      <protection locked="0"/>
    </xf>
    <xf numFmtId="0" fontId="0" fillId="0" borderId="21" xfId="0" applyBorder="1" applyAlignment="1" applyProtection="1">
      <alignment vertical="top"/>
      <protection locked="0"/>
    </xf>
    <xf numFmtId="0" fontId="0" fillId="0" borderId="9" xfId="0" applyBorder="1" applyAlignment="1" applyProtection="1">
      <alignment vertical="top"/>
      <protection locked="0"/>
    </xf>
    <xf numFmtId="0" fontId="0" fillId="0" borderId="10" xfId="0" applyBorder="1" applyAlignment="1" applyProtection="1">
      <alignment vertical="top"/>
      <protection locked="0"/>
    </xf>
    <xf numFmtId="0" fontId="0" fillId="0" borderId="11" xfId="0" applyBorder="1" applyAlignment="1" applyProtection="1">
      <alignment vertical="top"/>
      <protection locked="0"/>
    </xf>
    <xf numFmtId="0" fontId="0" fillId="0" borderId="0" xfId="0" applyAlignment="1">
      <alignment horizontal="center"/>
    </xf>
    <xf numFmtId="0" fontId="53" fillId="0" borderId="10" xfId="0" applyFont="1" applyBorder="1" applyAlignment="1">
      <alignment horizontal="center"/>
    </xf>
    <xf numFmtId="41" fontId="48" fillId="0" borderId="0" xfId="0" applyNumberFormat="1" applyFont="1" applyAlignment="1">
      <alignment horizontal="center"/>
    </xf>
    <xf numFmtId="0" fontId="1" fillId="0" borderId="4" xfId="0" applyFont="1" applyBorder="1" applyAlignment="1" applyProtection="1">
      <alignment vertical="top"/>
      <protection locked="0"/>
    </xf>
    <xf numFmtId="0" fontId="1" fillId="0" borderId="8" xfId="0" applyFont="1" applyBorder="1" applyAlignment="1" applyProtection="1">
      <alignment vertical="top"/>
      <protection locked="0"/>
    </xf>
    <xf numFmtId="0" fontId="1" fillId="0" borderId="5" xfId="0" applyFont="1" applyBorder="1" applyAlignment="1" applyProtection="1">
      <alignment vertical="top"/>
      <protection locked="0"/>
    </xf>
    <xf numFmtId="0" fontId="14" fillId="0" borderId="0" xfId="0" applyFont="1" applyAlignment="1">
      <alignment horizontal="center"/>
    </xf>
    <xf numFmtId="0" fontId="26" fillId="0" borderId="0" xfId="0" applyFont="1" applyAlignment="1">
      <alignment horizontal="center"/>
    </xf>
    <xf numFmtId="0" fontId="20" fillId="0" borderId="0" xfId="0" applyFont="1" applyAlignment="1">
      <alignment horizontal="center" vertical="center"/>
    </xf>
    <xf numFmtId="0" fontId="14" fillId="0" borderId="0" xfId="0" applyFont="1" applyAlignment="1">
      <alignment horizontal="center" vertical="center"/>
    </xf>
    <xf numFmtId="0" fontId="0" fillId="0" borderId="25" xfId="0" applyBorder="1" applyAlignment="1" applyProtection="1">
      <alignment wrapText="1"/>
      <protection locked="0"/>
    </xf>
    <xf numFmtId="0" fontId="0" fillId="0" borderId="0" xfId="0" applyAlignment="1" applyProtection="1">
      <alignment wrapText="1"/>
      <protection locked="0"/>
    </xf>
    <xf numFmtId="0" fontId="0" fillId="0" borderId="21" xfId="0" applyBorder="1" applyAlignment="1" applyProtection="1">
      <alignment wrapText="1"/>
      <protection locked="0"/>
    </xf>
    <xf numFmtId="0" fontId="0" fillId="0" borderId="9" xfId="0" applyBorder="1" applyAlignment="1" applyProtection="1">
      <alignment wrapText="1"/>
      <protection locked="0"/>
    </xf>
    <xf numFmtId="0" fontId="0" fillId="0" borderId="10" xfId="0" applyBorder="1" applyAlignment="1" applyProtection="1">
      <alignment wrapText="1"/>
      <protection locked="0"/>
    </xf>
    <xf numFmtId="0" fontId="0" fillId="0" borderId="11" xfId="0" applyBorder="1" applyAlignment="1" applyProtection="1">
      <alignment wrapText="1"/>
      <protection locked="0"/>
    </xf>
    <xf numFmtId="0" fontId="40" fillId="0" borderId="0" xfId="0" applyFont="1" applyAlignment="1">
      <alignment horizontal="center"/>
    </xf>
    <xf numFmtId="0" fontId="0" fillId="0" borderId="0" xfId="0"/>
    <xf numFmtId="0" fontId="44" fillId="0" borderId="0" xfId="0" applyFont="1" applyAlignment="1">
      <alignment horizontal="center"/>
    </xf>
    <xf numFmtId="0" fontId="45" fillId="0" borderId="0" xfId="0" applyFont="1"/>
    <xf numFmtId="0" fontId="0" fillId="0" borderId="4" xfId="0" applyBorder="1" applyAlignment="1" applyProtection="1">
      <alignment wrapText="1"/>
      <protection locked="0"/>
    </xf>
    <xf numFmtId="0" fontId="0" fillId="0" borderId="8" xfId="0" applyBorder="1" applyAlignment="1" applyProtection="1">
      <alignment wrapText="1"/>
      <protection locked="0"/>
    </xf>
    <xf numFmtId="0" fontId="0" fillId="0" borderId="5" xfId="0" applyBorder="1" applyAlignment="1" applyProtection="1">
      <alignment wrapText="1"/>
      <protection locked="0"/>
    </xf>
    <xf numFmtId="0" fontId="67" fillId="0" borderId="0" xfId="0" applyFont="1" applyAlignment="1">
      <alignment horizontal="center" vertical="center"/>
    </xf>
    <xf numFmtId="0" fontId="0" fillId="0" borderId="0" xfId="0" applyAlignment="1">
      <alignment wrapText="1"/>
    </xf>
    <xf numFmtId="0" fontId="0" fillId="0" borderId="3" xfId="0" applyBorder="1" applyAlignment="1" applyProtection="1">
      <alignment vertical="top" wrapText="1"/>
      <protection locked="0"/>
    </xf>
    <xf numFmtId="0" fontId="34" fillId="0" borderId="3" xfId="0" applyFont="1" applyBorder="1" applyAlignment="1">
      <alignment wrapText="1"/>
    </xf>
    <xf numFmtId="0" fontId="34" fillId="0" borderId="1" xfId="0" applyFont="1" applyBorder="1" applyAlignment="1">
      <alignment wrapText="1"/>
    </xf>
    <xf numFmtId="0" fontId="34" fillId="0" borderId="2" xfId="0" applyFont="1" applyBorder="1" applyAlignment="1">
      <alignment wrapText="1"/>
    </xf>
    <xf numFmtId="0" fontId="0" fillId="0" borderId="32" xfId="0" applyBorder="1"/>
    <xf numFmtId="0" fontId="35" fillId="0" borderId="10" xfId="0" applyFont="1" applyBorder="1" applyAlignment="1">
      <alignment horizontal="center" wrapText="1"/>
    </xf>
    <xf numFmtId="0" fontId="52" fillId="0" borderId="46" xfId="0" applyFont="1" applyBorder="1" applyAlignment="1">
      <alignment horizontal="center"/>
    </xf>
    <xf numFmtId="0" fontId="52" fillId="0" borderId="47" xfId="0" applyFont="1" applyBorder="1" applyAlignment="1">
      <alignment horizontal="center"/>
    </xf>
    <xf numFmtId="0" fontId="14" fillId="0" borderId="17" xfId="0" applyFont="1" applyBorder="1"/>
    <xf numFmtId="0" fontId="61" fillId="0" borderId="0" xfId="4" applyAlignment="1" applyProtection="1">
      <alignment vertical="top" wrapText="1"/>
    </xf>
    <xf numFmtId="0" fontId="8" fillId="0" borderId="35" xfId="0" applyFont="1" applyBorder="1"/>
    <xf numFmtId="0" fontId="8" fillId="0" borderId="2" xfId="0" applyFont="1" applyBorder="1"/>
    <xf numFmtId="0" fontId="8" fillId="0" borderId="7" xfId="0" applyFont="1" applyBorder="1"/>
    <xf numFmtId="0" fontId="9" fillId="0" borderId="3" xfId="0" applyFont="1" applyBorder="1"/>
    <xf numFmtId="0" fontId="9" fillId="0" borderId="38" xfId="0" applyFont="1" applyBorder="1"/>
    <xf numFmtId="0" fontId="9" fillId="0" borderId="39" xfId="0" applyFont="1" applyBorder="1"/>
    <xf numFmtId="0" fontId="9" fillId="0" borderId="37" xfId="0" applyFont="1" applyBorder="1"/>
    <xf numFmtId="0" fontId="9" fillId="0" borderId="3" xfId="0" applyFont="1" applyBorder="1" applyAlignment="1">
      <alignment horizontal="center" wrapText="1"/>
    </xf>
    <xf numFmtId="37" fontId="9" fillId="0" borderId="38" xfId="0" applyNumberFormat="1" applyFont="1" applyBorder="1" applyAlignment="1">
      <alignment horizontal="right"/>
    </xf>
    <xf numFmtId="0" fontId="9" fillId="0" borderId="38" xfId="0" applyFont="1" applyBorder="1" applyAlignment="1">
      <alignment horizontal="right"/>
    </xf>
    <xf numFmtId="0" fontId="8" fillId="0" borderId="3" xfId="0" applyFont="1" applyBorder="1"/>
    <xf numFmtId="0" fontId="8" fillId="0" borderId="41" xfId="0" applyFont="1" applyBorder="1"/>
    <xf numFmtId="0" fontId="8" fillId="0" borderId="36" xfId="0" applyFont="1" applyBorder="1"/>
    <xf numFmtId="0" fontId="8" fillId="0" borderId="38" xfId="0" applyFont="1" applyBorder="1"/>
    <xf numFmtId="0" fontId="8" fillId="0" borderId="37" xfId="0" applyFont="1" applyBorder="1"/>
    <xf numFmtId="0" fontId="8" fillId="0" borderId="34" xfId="0" applyFont="1" applyBorder="1"/>
    <xf numFmtId="0" fontId="9" fillId="0" borderId="1" xfId="0" applyFont="1" applyBorder="1"/>
    <xf numFmtId="0" fontId="9" fillId="0" borderId="6" xfId="0" applyFont="1" applyBorder="1"/>
    <xf numFmtId="0" fontId="9" fillId="0" borderId="2" xfId="0" applyFont="1" applyBorder="1"/>
    <xf numFmtId="0" fontId="9" fillId="0" borderId="41" xfId="0" applyFont="1" applyBorder="1"/>
    <xf numFmtId="0" fontId="9" fillId="0" borderId="43" xfId="0" applyFont="1" applyBorder="1"/>
    <xf numFmtId="0" fontId="9" fillId="0" borderId="34" xfId="0" applyFont="1" applyBorder="1"/>
    <xf numFmtId="0" fontId="9" fillId="0" borderId="35" xfId="0" applyFont="1" applyBorder="1" applyAlignment="1">
      <alignment horizontal="left"/>
    </xf>
    <xf numFmtId="0" fontId="9" fillId="0" borderId="6" xfId="0" applyFont="1" applyBorder="1" applyAlignment="1">
      <alignment horizontal="left"/>
    </xf>
    <xf numFmtId="0" fontId="9" fillId="0" borderId="2" xfId="0" applyFont="1" applyBorder="1" applyAlignment="1">
      <alignment horizontal="left"/>
    </xf>
    <xf numFmtId="0" fontId="26" fillId="0" borderId="26" xfId="0" applyFont="1" applyBorder="1" applyAlignment="1">
      <alignment horizontal="center"/>
    </xf>
    <xf numFmtId="0" fontId="9" fillId="0" borderId="39" xfId="0" applyFont="1" applyBorder="1" applyAlignment="1">
      <alignment horizontal="left"/>
    </xf>
    <xf numFmtId="0" fontId="8" fillId="0" borderId="39" xfId="0" applyFont="1" applyBorder="1"/>
    <xf numFmtId="0" fontId="61" fillId="0" borderId="31" xfId="4" applyBorder="1" applyAlignment="1">
      <alignment horizontal="left" vertical="top" wrapText="1"/>
    </xf>
    <xf numFmtId="0" fontId="61" fillId="0" borderId="32" xfId="4" applyBorder="1" applyAlignment="1">
      <alignment horizontal="left" vertical="top" wrapText="1"/>
    </xf>
    <xf numFmtId="0" fontId="25" fillId="0" borderId="26" xfId="0" applyFont="1" applyBorder="1" applyAlignment="1">
      <alignment horizontal="center"/>
    </xf>
    <xf numFmtId="0" fontId="25" fillId="0" borderId="0" xfId="0" applyFont="1" applyAlignment="1">
      <alignment horizontal="center"/>
    </xf>
    <xf numFmtId="0" fontId="25" fillId="0" borderId="27" xfId="0" applyFont="1" applyBorder="1" applyAlignment="1">
      <alignment horizontal="center"/>
    </xf>
    <xf numFmtId="0" fontId="2" fillId="0" borderId="26" xfId="0" applyFont="1" applyBorder="1" applyAlignment="1">
      <alignment horizontal="center"/>
    </xf>
    <xf numFmtId="0" fontId="2" fillId="0" borderId="0" xfId="0" applyFont="1" applyAlignment="1">
      <alignment horizontal="center"/>
    </xf>
    <xf numFmtId="0" fontId="2" fillId="0" borderId="27" xfId="0" applyFont="1" applyBorder="1" applyAlignment="1">
      <alignment horizontal="center"/>
    </xf>
    <xf numFmtId="0" fontId="25" fillId="0" borderId="26" xfId="0" applyFont="1" applyBorder="1" applyAlignment="1">
      <alignment horizontal="center" vertical="center"/>
    </xf>
    <xf numFmtId="0" fontId="25" fillId="0" borderId="0" xfId="0" applyFont="1" applyAlignment="1">
      <alignment horizontal="center" vertical="center"/>
    </xf>
    <xf numFmtId="0" fontId="25" fillId="0" borderId="27" xfId="0" applyFont="1" applyBorder="1" applyAlignment="1">
      <alignment horizontal="center" vertical="center"/>
    </xf>
    <xf numFmtId="0" fontId="8" fillId="0" borderId="0" xfId="0" applyFont="1"/>
    <xf numFmtId="0" fontId="8" fillId="0" borderId="32" xfId="0" applyFont="1" applyBorder="1"/>
    <xf numFmtId="0" fontId="14" fillId="0" borderId="0" xfId="0" applyFont="1"/>
    <xf numFmtId="0" fontId="9" fillId="0" borderId="19" xfId="0" applyFont="1" applyBorder="1"/>
    <xf numFmtId="0" fontId="9" fillId="0" borderId="20" xfId="0" applyFont="1" applyBorder="1"/>
    <xf numFmtId="0" fontId="61" fillId="0" borderId="0" xfId="4" applyBorder="1" applyAlignment="1">
      <alignment horizontal="left" vertical="top" wrapText="1"/>
    </xf>
    <xf numFmtId="0" fontId="9" fillId="0" borderId="0" xfId="0" applyFont="1" applyAlignment="1">
      <alignment horizontal="center"/>
    </xf>
    <xf numFmtId="0" fontId="25" fillId="0" borderId="17" xfId="0" applyFont="1" applyBorder="1" applyAlignment="1">
      <alignment horizontal="center"/>
    </xf>
    <xf numFmtId="0" fontId="3" fillId="0" borderId="0" xfId="0" applyFont="1"/>
    <xf numFmtId="0" fontId="2" fillId="0" borderId="8" xfId="0" applyFont="1" applyBorder="1" applyAlignment="1">
      <alignment horizontal="center"/>
    </xf>
    <xf numFmtId="0" fontId="2" fillId="0" borderId="10" xfId="0" applyFont="1" applyBorder="1" applyAlignment="1">
      <alignment horizontal="center"/>
    </xf>
    <xf numFmtId="0" fontId="3" fillId="0" borderId="8" xfId="0" applyFont="1" applyBorder="1" applyAlignment="1">
      <alignment horizontal="left"/>
    </xf>
    <xf numFmtId="0" fontId="3" fillId="0" borderId="0" xfId="0" applyFont="1" applyAlignment="1">
      <alignment horizontal="left"/>
    </xf>
    <xf numFmtId="0" fontId="14" fillId="0" borderId="0" xfId="0" applyFont="1" applyAlignment="1">
      <alignment horizontal="right"/>
    </xf>
    <xf numFmtId="0" fontId="22" fillId="0" borderId="0" xfId="0" applyFont="1" applyAlignment="1">
      <alignment horizontal="center" wrapText="1"/>
    </xf>
    <xf numFmtId="0" fontId="14" fillId="3" borderId="19" xfId="0" applyFont="1" applyFill="1" applyBorder="1" applyAlignment="1">
      <alignment horizontal="center"/>
    </xf>
    <xf numFmtId="0" fontId="14" fillId="3" borderId="20" xfId="0" applyFont="1" applyFill="1" applyBorder="1" applyAlignment="1">
      <alignment horizontal="center"/>
    </xf>
    <xf numFmtId="0" fontId="14" fillId="3" borderId="18" xfId="0" applyFont="1" applyFill="1" applyBorder="1" applyAlignment="1">
      <alignment horizontal="center"/>
    </xf>
    <xf numFmtId="0" fontId="61" fillId="0" borderId="26" xfId="4" applyBorder="1" applyAlignment="1">
      <alignment horizontal="left" vertical="top" wrapText="1"/>
    </xf>
    <xf numFmtId="165" fontId="23" fillId="0" borderId="0" xfId="2" applyNumberFormat="1" applyFont="1" applyAlignment="1">
      <alignment vertical="top"/>
    </xf>
    <xf numFmtId="0" fontId="23" fillId="0" borderId="0" xfId="0" applyFont="1" applyAlignment="1">
      <alignment horizontal="left" vertical="top" wrapText="1"/>
    </xf>
    <xf numFmtId="0" fontId="23" fillId="0" borderId="0" xfId="0" applyFont="1" applyAlignment="1">
      <alignment horizontal="left"/>
    </xf>
    <xf numFmtId="0" fontId="23" fillId="5" borderId="10" xfId="0" applyFont="1" applyFill="1" applyBorder="1" applyAlignment="1" applyProtection="1">
      <alignment horizontal="left"/>
      <protection locked="0"/>
    </xf>
    <xf numFmtId="0" fontId="23" fillId="5" borderId="0" xfId="0" applyFont="1" applyFill="1" applyAlignment="1" applyProtection="1">
      <alignment horizontal="left" vertical="top" wrapText="1"/>
      <protection locked="0"/>
    </xf>
    <xf numFmtId="0" fontId="23" fillId="5" borderId="10" xfId="0" applyFont="1" applyFill="1" applyBorder="1" applyAlignment="1" applyProtection="1">
      <alignment horizontal="left" vertical="top" wrapText="1"/>
      <protection locked="0"/>
    </xf>
  </cellXfs>
  <cellStyles count="5">
    <cellStyle name="Comma" xfId="1" builtinId="3"/>
    <cellStyle name="Currency" xfId="2" builtinId="4"/>
    <cellStyle name="Hyperlink" xfId="4" builtinId="8"/>
    <cellStyle name="Normal" xfId="0" builtinId="0"/>
    <cellStyle name="Percent" xfId="3" builtinId="5"/>
  </cellStyles>
  <dxfs count="4">
    <dxf>
      <fill>
        <patternFill>
          <bgColor rgb="FFFF0000"/>
        </patternFill>
      </fill>
    </dxf>
    <dxf>
      <fill>
        <patternFill>
          <bgColor rgb="FFFFFF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colors>
    <mruColors>
      <color rgb="FF339966"/>
      <color rgb="FF006600"/>
      <color rgb="FF00CCFF"/>
      <color rgb="FFFF7979"/>
      <color rgb="FF0033CC"/>
      <color rgb="FFFF8869"/>
      <color rgb="FFFFFFCC"/>
      <color rgb="FF007E39"/>
      <color rgb="FF008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B4D66-2FBC-43A9-840E-0455D4EF247A}">
  <sheetPr>
    <tabColor rgb="FFFFC000"/>
  </sheetPr>
  <dimension ref="A1:E32"/>
  <sheetViews>
    <sheetView tabSelected="1" topLeftCell="B1" zoomScale="110" zoomScaleNormal="110" workbookViewId="0">
      <selection activeCell="D2" sqref="D2"/>
    </sheetView>
  </sheetViews>
  <sheetFormatPr defaultColWidth="10.7109375" defaultRowHeight="12.75"/>
  <cols>
    <col min="1" max="1" width="20.7109375" hidden="1" customWidth="1"/>
    <col min="2" max="2" width="1.7109375" customWidth="1"/>
    <col min="3" max="3" width="9.28515625" style="24" customWidth="1"/>
    <col min="4" max="4" width="57.42578125" bestFit="1" customWidth="1"/>
    <col min="5" max="5" width="22.5703125" customWidth="1"/>
  </cols>
  <sheetData>
    <row r="1" spans="3:5" ht="18.75">
      <c r="D1" s="168" t="str">
        <f>CONCATENATE('Drop down options'!B2," ","Confidential Financial Statement Template")</f>
        <v>2025 Confidential Financial Statement Template</v>
      </c>
    </row>
    <row r="2" spans="3:5" ht="18.75">
      <c r="C2" s="169" t="s">
        <v>1138</v>
      </c>
      <c r="D2" s="169" t="s">
        <v>1137</v>
      </c>
      <c r="E2" s="169" t="s">
        <v>1175</v>
      </c>
    </row>
    <row r="3" spans="3:5" ht="18.75">
      <c r="C3" s="161"/>
      <c r="D3" s="320" t="s">
        <v>1146</v>
      </c>
    </row>
    <row r="4" spans="3:5" ht="15.75">
      <c r="C4" s="161">
        <v>1</v>
      </c>
      <c r="D4" s="165" t="s">
        <v>1139</v>
      </c>
    </row>
    <row r="5" spans="3:5" ht="18.75">
      <c r="C5" s="162"/>
      <c r="D5" s="321" t="s">
        <v>1147</v>
      </c>
    </row>
    <row r="6" spans="3:5" ht="15.75">
      <c r="C6" s="162">
        <v>1</v>
      </c>
      <c r="D6" s="163" t="s">
        <v>1140</v>
      </c>
    </row>
    <row r="7" spans="3:5" ht="15.75">
      <c r="C7" s="162">
        <v>2</v>
      </c>
      <c r="D7" s="163" t="s">
        <v>1142</v>
      </c>
    </row>
    <row r="8" spans="3:5" ht="15.75">
      <c r="C8" s="162">
        <v>3</v>
      </c>
      <c r="D8" s="163" t="s">
        <v>1173</v>
      </c>
      <c r="E8" s="181" t="str">
        <f>IF('Restricted Reconciliation'!C7="YOUR RESTRICTED ACTIVITY DOES NOT TIE OUT","Yes","All Good")</f>
        <v>All Good</v>
      </c>
    </row>
    <row r="9" spans="3:5" ht="15.75">
      <c r="C9" s="162">
        <v>4</v>
      </c>
      <c r="D9" s="163" t="s">
        <v>1143</v>
      </c>
    </row>
    <row r="10" spans="3:5" ht="15.75">
      <c r="C10" s="162">
        <v>5</v>
      </c>
      <c r="D10" s="164" t="s">
        <v>1144</v>
      </c>
      <c r="E10" s="181" t="str">
        <f>IF('Retained Earnings Roll Forward'!E22="Retained Earnings is off by more than 1%","Yes","All Good")</f>
        <v>All Good</v>
      </c>
    </row>
    <row r="11" spans="3:5" ht="15.75">
      <c r="C11" s="162">
        <v>6</v>
      </c>
      <c r="D11" s="164" t="s">
        <v>1209</v>
      </c>
    </row>
    <row r="12" spans="3:5" ht="18.75">
      <c r="C12" s="166"/>
      <c r="D12" s="322" t="s">
        <v>1145</v>
      </c>
    </row>
    <row r="13" spans="3:5" ht="15.75">
      <c r="C13" s="166">
        <v>1</v>
      </c>
      <c r="D13" s="167" t="s">
        <v>1148</v>
      </c>
    </row>
    <row r="14" spans="3:5" ht="15.75">
      <c r="C14" s="166">
        <v>2</v>
      </c>
      <c r="D14" s="167" t="s">
        <v>1211</v>
      </c>
    </row>
    <row r="15" spans="3:5" ht="15.75">
      <c r="C15" s="166">
        <v>3</v>
      </c>
      <c r="D15" s="167" t="s">
        <v>1158</v>
      </c>
    </row>
    <row r="16" spans="3:5" ht="15.75">
      <c r="C16" s="166">
        <v>4</v>
      </c>
      <c r="D16" s="167" t="s">
        <v>1149</v>
      </c>
    </row>
    <row r="17" spans="3:4" ht="15.75">
      <c r="C17" s="166">
        <v>5</v>
      </c>
      <c r="D17" s="167" t="s">
        <v>1150</v>
      </c>
    </row>
    <row r="18" spans="3:4" ht="15">
      <c r="C18" s="157"/>
      <c r="D18" s="158"/>
    </row>
    <row r="19" spans="3:4" ht="15">
      <c r="C19" s="157"/>
      <c r="D19" s="158"/>
    </row>
    <row r="20" spans="3:4" ht="15">
      <c r="C20" s="157"/>
      <c r="D20" s="158"/>
    </row>
    <row r="21" spans="3:4" ht="15">
      <c r="C21" s="157"/>
      <c r="D21" s="158"/>
    </row>
    <row r="22" spans="3:4" ht="15">
      <c r="C22" s="157"/>
      <c r="D22" s="158"/>
    </row>
    <row r="23" spans="3:4" ht="15">
      <c r="C23" s="157"/>
      <c r="D23" s="158"/>
    </row>
    <row r="24" spans="3:4" ht="15">
      <c r="C24" s="157"/>
      <c r="D24" s="158"/>
    </row>
    <row r="25" spans="3:4" ht="15">
      <c r="C25" s="157"/>
      <c r="D25" s="158"/>
    </row>
    <row r="26" spans="3:4" ht="15">
      <c r="C26" s="157"/>
      <c r="D26" s="158"/>
    </row>
    <row r="27" spans="3:4" ht="15">
      <c r="C27" s="157"/>
      <c r="D27" s="158"/>
    </row>
    <row r="28" spans="3:4" ht="15">
      <c r="C28" s="157"/>
      <c r="D28" s="159"/>
    </row>
    <row r="29" spans="3:4" ht="15">
      <c r="C29" s="157"/>
      <c r="D29" s="158"/>
    </row>
    <row r="30" spans="3:4" ht="15">
      <c r="C30" s="157"/>
      <c r="D30" s="158"/>
    </row>
    <row r="31" spans="3:4" ht="15">
      <c r="C31" s="157"/>
      <c r="D31" s="158"/>
    </row>
    <row r="32" spans="3:4" ht="15">
      <c r="C32" s="157"/>
      <c r="D32" s="158"/>
    </row>
  </sheetData>
  <sheetProtection algorithmName="SHA-512" hashValue="URyvFlq+jSDv/RKe2WjuxilBCr7eUB33YQSvHH98echs7BdNvGS20u3WqmJuITM7aHJpNYD5OKbOqqPuC7/uAg==" saltValue="lvlHzvSUfWX73sBCX6wnmg==" spinCount="100000" sheet="1" objects="1" scenarios="1"/>
  <conditionalFormatting sqref="E8">
    <cfRule type="expression" dxfId="3" priority="2">
      <formula>$E$8="Yes"</formula>
    </cfRule>
  </conditionalFormatting>
  <conditionalFormatting sqref="E10">
    <cfRule type="expression" dxfId="2" priority="1">
      <formula>$E$10="Yes"</formula>
    </cfRule>
  </conditionalFormatting>
  <hyperlinks>
    <hyperlink ref="D4" location="'Helpful Infomation'!C4" display="Helpful Infomation Tab" xr:uid="{2DCB8AE8-5F31-4E0D-B8F0-F2B8B24C27FF}"/>
    <hyperlink ref="D6" location="'Data Entry'!G2" display="Data Entry Tab" xr:uid="{C3C5CF21-7D9B-463B-BF67-1D758889B3B1}"/>
    <hyperlink ref="D7" location="'COVID-19'!A1" display="COVID-19 Tab" xr:uid="{7C143D53-2D4F-4141-B988-D8F8AD67CEC4}"/>
    <hyperlink ref="D8" location="'Restricted Reconciliation'!A1" display="Restricted Reconciliation Tab" xr:uid="{CF613BB6-B5A0-4EEC-BCFF-48864EDDB232}"/>
    <hyperlink ref="D9" location="Explanations!A1" display="Explanations Tab" xr:uid="{1B6D426A-497A-4C32-9753-F67715EEC7B5}"/>
    <hyperlink ref="D10" location="'Retained Earnings Roll Forward'!A1" display="'Retained Earnings Roll Forward Tab" xr:uid="{E95C9646-AD6F-4009-9F2A-66586CD08924}"/>
    <hyperlink ref="D11" location="'Depreciation Calculation'!A1" display="Depreciation Calculation Tab" xr:uid="{55B56305-06E6-48B0-ACE6-4D79D484E679}"/>
    <hyperlink ref="D13" location="'Balance Sheet'!A1" display="Balance Sheet Tab" xr:uid="{54842A86-0EF0-4A30-9E99-1419E1DFED83}"/>
    <hyperlink ref="D14" location="'Consolidated - Profit &amp; Loss'!A1" display="Consolidated - Profit &amp; Loss Tab" xr:uid="{9E25748D-221C-48BD-9304-ACF14B6BB11C}"/>
    <hyperlink ref="D15" location="'School - Profit &amp; Loss'!A1" display="School - Profit &amp; Loss Tab" xr:uid="{2C52710B-030E-4080-A251-BD4E9F8B1798}"/>
    <hyperlink ref="D16" location="'Assessment Calculation'!A1" display="Assessment Calculation Tab" xr:uid="{38DBBC47-3267-4D3B-98C7-556A418BA6C5}"/>
    <hyperlink ref="D17" location="'Cover Letter'!A1" display="Cover Letter Tab" xr:uid="{A2DEEC84-269C-4C4F-BD81-E66CAB92C80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C7805-D4CA-48E6-9D66-50FB0A1CAAB4}">
  <sheetPr>
    <tabColor rgb="FFFF7979"/>
  </sheetPr>
  <dimension ref="A1:R40"/>
  <sheetViews>
    <sheetView zoomScale="110" zoomScaleNormal="110" workbookViewId="0">
      <pane ySplit="6" topLeftCell="A7" activePane="bottomLeft" state="frozen"/>
      <selection pane="bottomLeft" activeCell="B9" sqref="B9"/>
    </sheetView>
  </sheetViews>
  <sheetFormatPr defaultRowHeight="12.75"/>
  <cols>
    <col min="1" max="1" width="3" customWidth="1"/>
    <col min="2" max="2" width="19.28515625" style="24" bestFit="1" customWidth="1"/>
    <col min="3" max="3" width="14" customWidth="1"/>
    <col min="4" max="4" width="26.28515625" customWidth="1"/>
    <col min="5" max="5" width="15.42578125" customWidth="1"/>
    <col min="6" max="6" width="18.28515625" customWidth="1"/>
    <col min="7" max="7" width="10.42578125" style="24" bestFit="1" customWidth="1"/>
    <col min="8" max="8" width="14.85546875" style="24" bestFit="1" customWidth="1"/>
    <col min="9" max="9" width="13.140625" style="24" customWidth="1"/>
    <col min="10" max="11" width="13.140625" style="24" hidden="1" customWidth="1"/>
    <col min="12" max="12" width="13.7109375" style="24" customWidth="1"/>
    <col min="13" max="14" width="18.7109375" style="24" customWidth="1"/>
    <col min="15" max="15" width="20.7109375" style="24" customWidth="1"/>
    <col min="16" max="16" width="20.7109375" customWidth="1"/>
    <col min="17" max="17" width="10.42578125" style="24" hidden="1" customWidth="1"/>
    <col min="18" max="18" width="14.85546875" style="24" hidden="1" customWidth="1"/>
    <col min="19" max="19" width="12.28515625" customWidth="1"/>
  </cols>
  <sheetData>
    <row r="1" spans="1:18" ht="15" customHeight="1">
      <c r="A1" s="418" t="str">
        <f>'Drop down options'!$D$2</f>
        <v>RETURN TO TABLE OF CONTENTS</v>
      </c>
      <c r="B1" s="418"/>
      <c r="C1" s="418"/>
      <c r="D1" s="190"/>
      <c r="E1" s="190"/>
      <c r="F1" s="190"/>
      <c r="G1" s="190"/>
      <c r="H1" s="8"/>
      <c r="I1" s="13"/>
      <c r="J1" s="13"/>
      <c r="K1" s="13"/>
      <c r="L1" s="324"/>
      <c r="M1" s="324"/>
      <c r="N1" s="191"/>
      <c r="O1" s="191" t="s">
        <v>123</v>
      </c>
      <c r="P1" s="8">
        <f>'Data Entry'!G2</f>
        <v>0</v>
      </c>
      <c r="Q1" s="190"/>
      <c r="R1" s="8"/>
    </row>
    <row r="2" spans="1:18">
      <c r="B2" s="377" t="str">
        <f>'Data Entry'!C2</f>
        <v/>
      </c>
      <c r="C2" s="377"/>
      <c r="D2" s="377"/>
      <c r="E2" s="377"/>
      <c r="F2" s="377"/>
      <c r="G2" s="377"/>
      <c r="H2" s="377"/>
      <c r="I2" s="377"/>
      <c r="J2" s="377"/>
      <c r="K2" s="377"/>
      <c r="L2" s="377"/>
      <c r="M2" s="377"/>
      <c r="N2" s="377"/>
      <c r="O2" s="377"/>
      <c r="P2" s="377"/>
      <c r="Q2"/>
      <c r="R2"/>
    </row>
    <row r="3" spans="1:18">
      <c r="B3" s="392" t="str">
        <f>'Data Entry'!C3</f>
        <v/>
      </c>
      <c r="C3" s="392"/>
      <c r="D3" s="392"/>
      <c r="E3" s="392"/>
      <c r="F3" s="392"/>
      <c r="G3" s="392"/>
      <c r="H3" s="392"/>
      <c r="I3" s="392"/>
      <c r="J3" s="392"/>
      <c r="K3" s="392"/>
      <c r="L3" s="392"/>
      <c r="M3" s="392"/>
      <c r="N3" s="392"/>
      <c r="O3" s="392"/>
      <c r="P3" s="392"/>
      <c r="Q3"/>
      <c r="R3"/>
    </row>
    <row r="4" spans="1:18">
      <c r="B4" s="393" t="s">
        <v>110</v>
      </c>
      <c r="C4" s="393"/>
      <c r="D4" s="393"/>
      <c r="E4" s="393"/>
      <c r="F4" s="393"/>
      <c r="G4" s="393"/>
      <c r="H4" s="393"/>
      <c r="I4" s="393"/>
      <c r="J4" s="393"/>
      <c r="K4" s="393"/>
      <c r="L4" s="393"/>
      <c r="M4" s="393"/>
      <c r="N4" s="393"/>
      <c r="O4" s="393"/>
      <c r="P4" s="393"/>
      <c r="Q4"/>
      <c r="R4"/>
    </row>
    <row r="5" spans="1:18">
      <c r="B5" s="390" t="s">
        <v>1208</v>
      </c>
      <c r="C5" s="390"/>
      <c r="D5" s="390"/>
      <c r="E5" s="390"/>
      <c r="F5" s="390"/>
      <c r="G5" s="390"/>
      <c r="H5" s="390"/>
      <c r="I5" s="390"/>
      <c r="J5" s="390"/>
      <c r="K5" s="390"/>
      <c r="L5" s="390"/>
      <c r="M5" s="390"/>
      <c r="N5" s="390"/>
      <c r="O5" s="390"/>
      <c r="P5" s="390"/>
      <c r="Q5"/>
      <c r="R5"/>
    </row>
    <row r="6" spans="1:18">
      <c r="B6" s="390" t="str">
        <f>CONCATENATE("AS OF JUNE 30,"," ",'Drop down options'!B2)</f>
        <v>AS OF JUNE 30, 2025</v>
      </c>
      <c r="C6" s="390"/>
      <c r="D6" s="390"/>
      <c r="E6" s="390"/>
      <c r="F6" s="390"/>
      <c r="G6" s="390"/>
      <c r="H6" s="390"/>
      <c r="I6" s="390"/>
      <c r="J6" s="390"/>
      <c r="K6" s="390"/>
      <c r="L6" s="390"/>
      <c r="M6" s="390"/>
      <c r="N6" s="390"/>
      <c r="O6" s="390"/>
      <c r="P6" s="390"/>
      <c r="Q6"/>
      <c r="R6"/>
    </row>
    <row r="7" spans="1:18">
      <c r="B7" s="5"/>
      <c r="C7" s="5"/>
      <c r="D7" s="5"/>
      <c r="E7" s="5"/>
      <c r="F7" s="5"/>
      <c r="G7" s="5"/>
      <c r="H7" s="5"/>
      <c r="I7" s="5"/>
      <c r="J7" s="5"/>
      <c r="K7" s="5"/>
      <c r="L7" s="5"/>
      <c r="M7" s="325"/>
      <c r="N7" s="325"/>
      <c r="O7" s="325"/>
      <c r="P7" s="5"/>
      <c r="Q7" s="5"/>
      <c r="R7" s="5"/>
    </row>
    <row r="8" spans="1:18" ht="38.25" customHeight="1">
      <c r="B8" s="192" t="s">
        <v>1176</v>
      </c>
      <c r="C8" s="192" t="s">
        <v>1202</v>
      </c>
      <c r="D8" s="192" t="s">
        <v>1195</v>
      </c>
      <c r="E8" s="192" t="s">
        <v>1178</v>
      </c>
      <c r="F8" s="192" t="s">
        <v>1196</v>
      </c>
      <c r="G8" s="192" t="s">
        <v>1198</v>
      </c>
      <c r="H8" s="192" t="s">
        <v>1197</v>
      </c>
      <c r="I8" s="192" t="s">
        <v>1180</v>
      </c>
      <c r="J8" s="192" t="s">
        <v>1207</v>
      </c>
      <c r="K8" s="192" t="s">
        <v>1206</v>
      </c>
      <c r="L8" s="192" t="s">
        <v>1201</v>
      </c>
      <c r="M8" s="192" t="str">
        <f>CONCATENATE("June 30,"," ",'Drop down options'!B3,"       Fixed Asset value")</f>
        <v>June 30, 2024       Fixed Asset value</v>
      </c>
      <c r="N8" s="192" t="str">
        <f>CONCATENATE("June 30,"," ",'Drop down options'!B2,"       Fixed Asset value")</f>
        <v>June 30, 2025       Fixed Asset value</v>
      </c>
      <c r="O8" s="192" t="str">
        <f>CONCATENATE("June 30"," ",'Drop down options'!B2," ","Accumulated Depreciation")</f>
        <v>June 30 2025 Accumulated Depreciation</v>
      </c>
      <c r="P8" s="192" t="str">
        <f>CONCATENATE("FY"," ",'Drop down options'!B4," ","Depreciation Amount")</f>
        <v>FY 2024-2025 Depreciation Amount</v>
      </c>
      <c r="Q8" s="192" t="s">
        <v>1205</v>
      </c>
      <c r="R8" s="192" t="s">
        <v>1204</v>
      </c>
    </row>
    <row r="9" spans="1:18">
      <c r="B9" s="183"/>
      <c r="C9" s="183"/>
      <c r="D9" s="184"/>
      <c r="E9" s="326" t="s">
        <v>1194</v>
      </c>
      <c r="F9" s="182"/>
      <c r="G9" s="183"/>
      <c r="H9" s="183"/>
      <c r="I9" s="183"/>
      <c r="J9" s="189">
        <f>IFERROR(MAX(0, MIN(Q9, IF(DATE(I9, MATCH(H9, {"January","February","March","April","May","June","July","August","September","October","November","December"}, 0), 1) &gt; DATE(2024, 6, 30), 0, DATEDIF(DATE(I9, MATCH(H9, {"January","February","March","April","May","June","July","August","September","October","November","December"}, 0), 1), DATE(2024, 6, 30), "m")))), 0)</f>
        <v>0</v>
      </c>
      <c r="K9" s="189">
        <f>IFERROR(MAX(0, MIN(Q9, DATEDIF(DATE(I9, MATCH(H9, {"January","February","March","April","May","June","July","August","September","October","November","December"}, 0), 1), DATE(2025, 6, 30), "m"))), 0)</f>
        <v>0</v>
      </c>
      <c r="L9" s="327">
        <f>IFERROR((F9 / G9) / 12, 0)</f>
        <v>0</v>
      </c>
      <c r="M9" s="327">
        <f>F9-(J9*L9)</f>
        <v>0</v>
      </c>
      <c r="N9" s="327">
        <f>F9-(K9*L9)</f>
        <v>0</v>
      </c>
      <c r="O9" s="327">
        <f>F9-N9</f>
        <v>0</v>
      </c>
      <c r="P9" s="193">
        <f>M9-N9</f>
        <v>0</v>
      </c>
      <c r="Q9" s="189">
        <f>G9*12</f>
        <v>0</v>
      </c>
      <c r="R9" s="189">
        <f>IFERROR(INDEX('Drop down options'!$G$1:$G$13, MATCH(H9, 'Drop down options'!$F$1:$F$13, 0)), 0)</f>
        <v>0</v>
      </c>
    </row>
    <row r="10" spans="1:18">
      <c r="B10" s="183"/>
      <c r="C10" s="183"/>
      <c r="D10" s="184"/>
      <c r="E10" s="326" t="s">
        <v>1194</v>
      </c>
      <c r="F10" s="182"/>
      <c r="G10" s="183"/>
      <c r="H10" s="183"/>
      <c r="I10" s="183"/>
      <c r="J10" s="189">
        <f>IFERROR(MAX(0, MIN(Q10, IF(DATE(I10, MATCH(H10, {"January","February","March","April","May","June","July","August","September","October","November","December"}, 0), 1) &gt; DATE(2024, 6, 30), 0, DATEDIF(DATE(I10, MATCH(H10, {"January","February","March","April","May","June","July","August","September","October","November","December"}, 0), 1), DATE(2024, 6, 30), "m")))), 0)</f>
        <v>0</v>
      </c>
      <c r="K10" s="189">
        <f>IFERROR(MAX(0, MIN(Q10, DATEDIF(DATE(I10, MATCH(H10, {"January","February","March","April","May","June","July","August","September","October","November","December"}, 0), 1), DATE(2025, 6, 30), "m"))), 0)</f>
        <v>0</v>
      </c>
      <c r="L10" s="327">
        <f t="shared" ref="L10:L40" si="0">IFERROR((F10 / G10) / 12, 0)</f>
        <v>0</v>
      </c>
      <c r="M10" s="327">
        <f t="shared" ref="M10:M40" si="1">F10-(J10*L10)</f>
        <v>0</v>
      </c>
      <c r="N10" s="327">
        <f t="shared" ref="N10:N40" si="2">F10-(K10*L10)</f>
        <v>0</v>
      </c>
      <c r="O10" s="327">
        <f t="shared" ref="O10:O40" si="3">F10-N10</f>
        <v>0</v>
      </c>
      <c r="P10" s="193">
        <f t="shared" ref="P10:P40" si="4">M10-N10</f>
        <v>0</v>
      </c>
      <c r="Q10" s="189">
        <f t="shared" ref="Q10:Q40" si="5">G10*12</f>
        <v>0</v>
      </c>
      <c r="R10" s="189">
        <f>IFERROR(INDEX('Drop down options'!$G$1:$G$13, MATCH(H10, 'Drop down options'!$F$1:$F$13, 0)), 0)</f>
        <v>0</v>
      </c>
    </row>
    <row r="11" spans="1:18">
      <c r="B11" s="183"/>
      <c r="C11" s="183"/>
      <c r="D11" s="184"/>
      <c r="E11" s="326" t="s">
        <v>1194</v>
      </c>
      <c r="F11" s="182"/>
      <c r="G11" s="183"/>
      <c r="H11" s="183"/>
      <c r="I11" s="183"/>
      <c r="J11" s="189">
        <f>IFERROR(MAX(0, MIN(Q11, IF(DATE(I11, MATCH(H11, {"January","February","March","April","May","June","July","August","September","October","November","December"}, 0), 1) &gt; DATE(2024, 6, 30), 0, DATEDIF(DATE(I11, MATCH(H11, {"January","February","March","April","May","June","July","August","September","October","November","December"}, 0), 1), DATE(2024, 6, 30), "m")))), 0)</f>
        <v>0</v>
      </c>
      <c r="K11" s="189">
        <f>IFERROR(MAX(0, MIN(Q11, DATEDIF(DATE(I11, MATCH(H11, {"January","February","March","April","May","June","July","August","September","October","November","December"}, 0), 1), DATE(2025, 6, 30), "m"))), 0)</f>
        <v>0</v>
      </c>
      <c r="L11" s="327">
        <f t="shared" si="0"/>
        <v>0</v>
      </c>
      <c r="M11" s="327">
        <f t="shared" si="1"/>
        <v>0</v>
      </c>
      <c r="N11" s="327">
        <f t="shared" si="2"/>
        <v>0</v>
      </c>
      <c r="O11" s="327">
        <f t="shared" si="3"/>
        <v>0</v>
      </c>
      <c r="P11" s="193">
        <f t="shared" si="4"/>
        <v>0</v>
      </c>
      <c r="Q11" s="189">
        <f t="shared" si="5"/>
        <v>0</v>
      </c>
      <c r="R11" s="189">
        <f>IFERROR(INDEX('Drop down options'!$G$1:$G$13, MATCH(H11, 'Drop down options'!$F$1:$F$13, 0)), 0)</f>
        <v>0</v>
      </c>
    </row>
    <row r="12" spans="1:18">
      <c r="B12" s="183"/>
      <c r="C12" s="183"/>
      <c r="D12" s="184"/>
      <c r="E12" s="326" t="s">
        <v>1194</v>
      </c>
      <c r="F12" s="182"/>
      <c r="G12" s="183"/>
      <c r="H12" s="183"/>
      <c r="I12" s="183"/>
      <c r="J12" s="189">
        <f>IFERROR(MAX(0, MIN(Q12, IF(DATE(I12, MATCH(H12, {"January","February","March","April","May","June","July","August","September","October","November","December"}, 0), 1) &gt; DATE(2024, 6, 30), 0, DATEDIF(DATE(I12, MATCH(H12, {"January","February","March","April","May","June","July","August","September","October","November","December"}, 0), 1), DATE(2024, 6, 30), "m")))), 0)</f>
        <v>0</v>
      </c>
      <c r="K12" s="189">
        <f>IFERROR(MAX(0, MIN(Q12, DATEDIF(DATE(I12, MATCH(H12, {"January","February","March","April","May","June","July","August","September","October","November","December"}, 0), 1), DATE(2025, 6, 30), "m"))), 0)</f>
        <v>0</v>
      </c>
      <c r="L12" s="327">
        <f t="shared" si="0"/>
        <v>0</v>
      </c>
      <c r="M12" s="327">
        <f t="shared" si="1"/>
        <v>0</v>
      </c>
      <c r="N12" s="327">
        <f t="shared" si="2"/>
        <v>0</v>
      </c>
      <c r="O12" s="327">
        <f t="shared" si="3"/>
        <v>0</v>
      </c>
      <c r="P12" s="193">
        <f t="shared" si="4"/>
        <v>0</v>
      </c>
      <c r="Q12" s="189">
        <f t="shared" si="5"/>
        <v>0</v>
      </c>
      <c r="R12" s="189">
        <f>IFERROR(INDEX('Drop down options'!$G$1:$G$13, MATCH(H12, 'Drop down options'!$F$1:$F$13, 0)), 0)</f>
        <v>0</v>
      </c>
    </row>
    <row r="13" spans="1:18">
      <c r="B13" s="183"/>
      <c r="C13" s="183"/>
      <c r="D13" s="184"/>
      <c r="E13" s="326" t="s">
        <v>1194</v>
      </c>
      <c r="F13" s="182"/>
      <c r="G13" s="183"/>
      <c r="H13" s="183"/>
      <c r="I13" s="183"/>
      <c r="J13" s="189">
        <f>IFERROR(MAX(0, MIN(Q13, IF(DATE(I13, MATCH(H13, {"January","February","March","April","May","June","July","August","September","October","November","December"}, 0), 1) &gt; DATE(2024, 6, 30), 0, DATEDIF(DATE(I13, MATCH(H13, {"January","February","March","April","May","June","July","August","September","October","November","December"}, 0), 1), DATE(2024, 6, 30), "m")))), 0)</f>
        <v>0</v>
      </c>
      <c r="K13" s="189">
        <f>IFERROR(MAX(0, MIN(Q13, DATEDIF(DATE(I13, MATCH(H13, {"January","February","March","April","May","June","July","August","September","October","November","December"}, 0), 1), DATE(2025, 6, 30), "m"))), 0)</f>
        <v>0</v>
      </c>
      <c r="L13" s="327">
        <f t="shared" si="0"/>
        <v>0</v>
      </c>
      <c r="M13" s="327">
        <f t="shared" si="1"/>
        <v>0</v>
      </c>
      <c r="N13" s="327">
        <f t="shared" si="2"/>
        <v>0</v>
      </c>
      <c r="O13" s="327">
        <f t="shared" si="3"/>
        <v>0</v>
      </c>
      <c r="P13" s="193">
        <f t="shared" si="4"/>
        <v>0</v>
      </c>
      <c r="Q13" s="189">
        <f t="shared" si="5"/>
        <v>0</v>
      </c>
      <c r="R13" s="189">
        <f>IFERROR(INDEX('Drop down options'!$G$1:$G$13, MATCH(H13, 'Drop down options'!$F$1:$F$13, 0)), 0)</f>
        <v>0</v>
      </c>
    </row>
    <row r="14" spans="1:18">
      <c r="B14" s="183"/>
      <c r="C14" s="183"/>
      <c r="D14" s="184"/>
      <c r="E14" s="326" t="s">
        <v>1194</v>
      </c>
      <c r="F14" s="182"/>
      <c r="G14" s="183"/>
      <c r="H14" s="183"/>
      <c r="I14" s="183"/>
      <c r="J14" s="189">
        <f>IFERROR(MAX(0, MIN(Q14, IF(DATE(I14, MATCH(H14, {"January","February","March","April","May","June","July","August","September","October","November","December"}, 0), 1) &gt; DATE(2024, 6, 30), 0, DATEDIF(DATE(I14, MATCH(H14, {"January","February","March","April","May","June","July","August","September","October","November","December"}, 0), 1), DATE(2024, 6, 30), "m")))), 0)</f>
        <v>0</v>
      </c>
      <c r="K14" s="189">
        <f>IFERROR(MAX(0, MIN(Q14, DATEDIF(DATE(I14, MATCH(H14, {"January","February","March","April","May","June","July","August","September","October","November","December"}, 0), 1), DATE(2025, 6, 30), "m"))), 0)</f>
        <v>0</v>
      </c>
      <c r="L14" s="327">
        <f t="shared" si="0"/>
        <v>0</v>
      </c>
      <c r="M14" s="327">
        <f t="shared" si="1"/>
        <v>0</v>
      </c>
      <c r="N14" s="327">
        <f t="shared" si="2"/>
        <v>0</v>
      </c>
      <c r="O14" s="327">
        <f t="shared" si="3"/>
        <v>0</v>
      </c>
      <c r="P14" s="193">
        <f t="shared" si="4"/>
        <v>0</v>
      </c>
      <c r="Q14" s="189">
        <f t="shared" si="5"/>
        <v>0</v>
      </c>
      <c r="R14" s="189">
        <f>IFERROR(INDEX('Drop down options'!$G$1:$G$13, MATCH(H14, 'Drop down options'!$F$1:$F$13, 0)), 0)</f>
        <v>0</v>
      </c>
    </row>
    <row r="15" spans="1:18">
      <c r="B15" s="183"/>
      <c r="C15" s="183"/>
      <c r="D15" s="184"/>
      <c r="E15" s="326" t="s">
        <v>1194</v>
      </c>
      <c r="F15" s="182"/>
      <c r="G15" s="183"/>
      <c r="H15" s="183"/>
      <c r="I15" s="183"/>
      <c r="J15" s="189">
        <f>IFERROR(MAX(0, MIN(Q15, IF(DATE(I15, MATCH(H15, {"January","February","March","April","May","June","July","August","September","October","November","December"}, 0), 1) &gt; DATE(2024, 6, 30), 0, DATEDIF(DATE(I15, MATCH(H15, {"January","February","March","April","May","June","July","August","September","October","November","December"}, 0), 1), DATE(2024, 6, 30), "m")))), 0)</f>
        <v>0</v>
      </c>
      <c r="K15" s="189">
        <f>IFERROR(MAX(0, MIN(Q15, DATEDIF(DATE(I15, MATCH(H15, {"January","February","March","April","May","June","July","August","September","October","November","December"}, 0), 1), DATE(2025, 6, 30), "m"))), 0)</f>
        <v>0</v>
      </c>
      <c r="L15" s="327">
        <f t="shared" si="0"/>
        <v>0</v>
      </c>
      <c r="M15" s="327">
        <f t="shared" si="1"/>
        <v>0</v>
      </c>
      <c r="N15" s="327">
        <f t="shared" si="2"/>
        <v>0</v>
      </c>
      <c r="O15" s="327">
        <f t="shared" si="3"/>
        <v>0</v>
      </c>
      <c r="P15" s="193">
        <f t="shared" si="4"/>
        <v>0</v>
      </c>
      <c r="Q15" s="189">
        <f t="shared" si="5"/>
        <v>0</v>
      </c>
      <c r="R15" s="189">
        <f>IFERROR(INDEX('Drop down options'!$G$1:$G$13, MATCH(H15, 'Drop down options'!$F$1:$F$13, 0)), 0)</f>
        <v>0</v>
      </c>
    </row>
    <row r="16" spans="1:18">
      <c r="B16" s="183"/>
      <c r="C16" s="183"/>
      <c r="D16" s="184"/>
      <c r="E16" s="326" t="s">
        <v>1194</v>
      </c>
      <c r="F16" s="182"/>
      <c r="G16" s="183"/>
      <c r="H16" s="183"/>
      <c r="I16" s="183"/>
      <c r="J16" s="189">
        <f>IFERROR(MAX(0, MIN(Q16, IF(DATE(I16, MATCH(H16, {"January","February","March","April","May","June","July","August","September","October","November","December"}, 0), 1) &gt; DATE(2024, 6, 30), 0, DATEDIF(DATE(I16, MATCH(H16, {"January","February","March","April","May","June","July","August","September","October","November","December"}, 0), 1), DATE(2024, 6, 30), "m")))), 0)</f>
        <v>0</v>
      </c>
      <c r="K16" s="189">
        <f>IFERROR(MAX(0, MIN(Q16, DATEDIF(DATE(I16, MATCH(H16, {"January","February","March","April","May","June","July","August","September","October","November","December"}, 0), 1), DATE(2025, 6, 30), "m"))), 0)</f>
        <v>0</v>
      </c>
      <c r="L16" s="327">
        <f t="shared" si="0"/>
        <v>0</v>
      </c>
      <c r="M16" s="327">
        <f t="shared" si="1"/>
        <v>0</v>
      </c>
      <c r="N16" s="327">
        <f t="shared" si="2"/>
        <v>0</v>
      </c>
      <c r="O16" s="327">
        <f t="shared" si="3"/>
        <v>0</v>
      </c>
      <c r="P16" s="193">
        <f t="shared" si="4"/>
        <v>0</v>
      </c>
      <c r="Q16" s="189">
        <f t="shared" si="5"/>
        <v>0</v>
      </c>
      <c r="R16" s="189">
        <f>IFERROR(INDEX('Drop down options'!$G$1:$G$13, MATCH(H16, 'Drop down options'!$F$1:$F$13, 0)), 0)</f>
        <v>0</v>
      </c>
    </row>
    <row r="17" spans="2:18">
      <c r="B17" s="183"/>
      <c r="C17" s="183"/>
      <c r="D17" s="184"/>
      <c r="E17" s="326" t="s">
        <v>1194</v>
      </c>
      <c r="F17" s="182"/>
      <c r="G17" s="183"/>
      <c r="H17" s="183"/>
      <c r="I17" s="183"/>
      <c r="J17" s="189">
        <f>IFERROR(MAX(0, MIN(Q17, IF(DATE(I17, MATCH(H17, {"January","February","March","April","May","June","July","August","September","October","November","December"}, 0), 1) &gt; DATE(2024, 6, 30), 0, DATEDIF(DATE(I17, MATCH(H17, {"January","February","March","April","May","June","July","August","September","October","November","December"}, 0), 1), DATE(2024, 6, 30), "m")))), 0)</f>
        <v>0</v>
      </c>
      <c r="K17" s="189">
        <f>IFERROR(MAX(0, MIN(Q17, DATEDIF(DATE(I17, MATCH(H17, {"January","February","March","April","May","June","July","August","September","October","November","December"}, 0), 1), DATE(2025, 6, 30), "m"))), 0)</f>
        <v>0</v>
      </c>
      <c r="L17" s="327">
        <f t="shared" si="0"/>
        <v>0</v>
      </c>
      <c r="M17" s="327">
        <f t="shared" si="1"/>
        <v>0</v>
      </c>
      <c r="N17" s="327">
        <f t="shared" si="2"/>
        <v>0</v>
      </c>
      <c r="O17" s="327">
        <f t="shared" si="3"/>
        <v>0</v>
      </c>
      <c r="P17" s="193">
        <f t="shared" si="4"/>
        <v>0</v>
      </c>
      <c r="Q17" s="189">
        <f t="shared" si="5"/>
        <v>0</v>
      </c>
      <c r="R17" s="189">
        <f>IFERROR(INDEX('Drop down options'!$G$1:$G$13, MATCH(H17, 'Drop down options'!$F$1:$F$13, 0)), 0)</f>
        <v>0</v>
      </c>
    </row>
    <row r="18" spans="2:18">
      <c r="B18" s="183"/>
      <c r="C18" s="183"/>
      <c r="D18" s="184"/>
      <c r="E18" s="326" t="s">
        <v>1194</v>
      </c>
      <c r="F18" s="182"/>
      <c r="G18" s="183"/>
      <c r="H18" s="183"/>
      <c r="I18" s="183"/>
      <c r="J18" s="189">
        <f>IFERROR(MAX(0, MIN(Q18, IF(DATE(I18, MATCH(H18, {"January","February","March","April","May","June","July","August","September","October","November","December"}, 0), 1) &gt; DATE(2024, 6, 30), 0, DATEDIF(DATE(I18, MATCH(H18, {"January","February","March","April","May","June","July","August","September","October","November","December"}, 0), 1), DATE(2024, 6, 30), "m")))), 0)</f>
        <v>0</v>
      </c>
      <c r="K18" s="189">
        <f>IFERROR(MAX(0, MIN(Q18, DATEDIF(DATE(I18, MATCH(H18, {"January","February","March","April","May","June","July","August","September","October","November","December"}, 0), 1), DATE(2025, 6, 30), "m"))), 0)</f>
        <v>0</v>
      </c>
      <c r="L18" s="327">
        <f t="shared" si="0"/>
        <v>0</v>
      </c>
      <c r="M18" s="327">
        <f t="shared" si="1"/>
        <v>0</v>
      </c>
      <c r="N18" s="327">
        <f t="shared" si="2"/>
        <v>0</v>
      </c>
      <c r="O18" s="327">
        <f t="shared" si="3"/>
        <v>0</v>
      </c>
      <c r="P18" s="193">
        <f t="shared" si="4"/>
        <v>0</v>
      </c>
      <c r="Q18" s="189">
        <f t="shared" si="5"/>
        <v>0</v>
      </c>
      <c r="R18" s="189">
        <f>IFERROR(INDEX('Drop down options'!$G$1:$G$13, MATCH(H18, 'Drop down options'!$F$1:$F$13, 0)), 0)</f>
        <v>0</v>
      </c>
    </row>
    <row r="19" spans="2:18">
      <c r="B19" s="183"/>
      <c r="C19" s="183"/>
      <c r="D19" s="184"/>
      <c r="E19" s="326" t="s">
        <v>1194</v>
      </c>
      <c r="F19" s="182"/>
      <c r="G19" s="183"/>
      <c r="H19" s="183"/>
      <c r="I19" s="183"/>
      <c r="J19" s="189">
        <f>IFERROR(MAX(0, MIN(Q19, IF(DATE(I19, MATCH(H19, {"January","February","March","April","May","June","July","August","September","October","November","December"}, 0), 1) &gt; DATE(2024, 6, 30), 0, DATEDIF(DATE(I19, MATCH(H19, {"January","February","March","April","May","June","July","August","September","October","November","December"}, 0), 1), DATE(2024, 6, 30), "m")))), 0)</f>
        <v>0</v>
      </c>
      <c r="K19" s="189">
        <f>IFERROR(MAX(0, MIN(Q19, DATEDIF(DATE(I19, MATCH(H19, {"January","February","March","April","May","June","July","August","September","October","November","December"}, 0), 1), DATE(2025, 6, 30), "m"))), 0)</f>
        <v>0</v>
      </c>
      <c r="L19" s="327">
        <f t="shared" si="0"/>
        <v>0</v>
      </c>
      <c r="M19" s="327">
        <f t="shared" si="1"/>
        <v>0</v>
      </c>
      <c r="N19" s="327">
        <f t="shared" si="2"/>
        <v>0</v>
      </c>
      <c r="O19" s="327">
        <f t="shared" si="3"/>
        <v>0</v>
      </c>
      <c r="P19" s="193">
        <f t="shared" si="4"/>
        <v>0</v>
      </c>
      <c r="Q19" s="189">
        <f t="shared" si="5"/>
        <v>0</v>
      </c>
      <c r="R19" s="189">
        <f>IFERROR(INDEX('Drop down options'!$G$1:$G$13, MATCH(H19, 'Drop down options'!$F$1:$F$13, 0)), 0)</f>
        <v>0</v>
      </c>
    </row>
    <row r="20" spans="2:18">
      <c r="B20" s="183"/>
      <c r="C20" s="183"/>
      <c r="D20" s="184"/>
      <c r="E20" s="326" t="s">
        <v>1194</v>
      </c>
      <c r="F20" s="182"/>
      <c r="G20" s="183"/>
      <c r="H20" s="183"/>
      <c r="I20" s="183"/>
      <c r="J20" s="189">
        <f>IFERROR(MAX(0, MIN(Q20, IF(DATE(I20, MATCH(H20, {"January","February","March","April","May","June","July","August","September","October","November","December"}, 0), 1) &gt; DATE(2024, 6, 30), 0, DATEDIF(DATE(I20, MATCH(H20, {"January","February","March","April","May","June","July","August","September","October","November","December"}, 0), 1), DATE(2024, 6, 30), "m")))), 0)</f>
        <v>0</v>
      </c>
      <c r="K20" s="189">
        <f>IFERROR(MAX(0, MIN(Q20, DATEDIF(DATE(I20, MATCH(H20, {"January","February","March","April","May","June","July","August","September","October","November","December"}, 0), 1), DATE(2025, 6, 30), "m"))), 0)</f>
        <v>0</v>
      </c>
      <c r="L20" s="327">
        <f t="shared" si="0"/>
        <v>0</v>
      </c>
      <c r="M20" s="327">
        <f t="shared" si="1"/>
        <v>0</v>
      </c>
      <c r="N20" s="327">
        <f t="shared" si="2"/>
        <v>0</v>
      </c>
      <c r="O20" s="327">
        <f t="shared" si="3"/>
        <v>0</v>
      </c>
      <c r="P20" s="193">
        <f t="shared" si="4"/>
        <v>0</v>
      </c>
      <c r="Q20" s="189">
        <f t="shared" si="5"/>
        <v>0</v>
      </c>
      <c r="R20" s="189">
        <f>IFERROR(INDEX('Drop down options'!$G$1:$G$13, MATCH(H20, 'Drop down options'!$F$1:$F$13, 0)), 0)</f>
        <v>0</v>
      </c>
    </row>
    <row r="21" spans="2:18">
      <c r="B21" s="183"/>
      <c r="C21" s="183"/>
      <c r="D21" s="184"/>
      <c r="E21" s="326" t="s">
        <v>1194</v>
      </c>
      <c r="F21" s="182"/>
      <c r="G21" s="183"/>
      <c r="H21" s="183"/>
      <c r="I21" s="183"/>
      <c r="J21" s="189">
        <f>IFERROR(MAX(0, MIN(Q21, IF(DATE(I21, MATCH(H21, {"January","February","March","April","May","June","July","August","September","October","November","December"}, 0), 1) &gt; DATE(2024, 6, 30), 0, DATEDIF(DATE(I21, MATCH(H21, {"January","February","March","April","May","June","July","August","September","October","November","December"}, 0), 1), DATE(2024, 6, 30), "m")))), 0)</f>
        <v>0</v>
      </c>
      <c r="K21" s="189">
        <f>IFERROR(MAX(0, MIN(Q21, DATEDIF(DATE(I21, MATCH(H21, {"January","February","March","April","May","June","July","August","September","October","November","December"}, 0), 1), DATE(2025, 6, 30), "m"))), 0)</f>
        <v>0</v>
      </c>
      <c r="L21" s="327">
        <f t="shared" si="0"/>
        <v>0</v>
      </c>
      <c r="M21" s="327">
        <f t="shared" si="1"/>
        <v>0</v>
      </c>
      <c r="N21" s="327">
        <f t="shared" si="2"/>
        <v>0</v>
      </c>
      <c r="O21" s="327">
        <f t="shared" si="3"/>
        <v>0</v>
      </c>
      <c r="P21" s="193">
        <f t="shared" si="4"/>
        <v>0</v>
      </c>
      <c r="Q21" s="189">
        <f t="shared" si="5"/>
        <v>0</v>
      </c>
      <c r="R21" s="189">
        <f>IFERROR(INDEX('Drop down options'!$G$1:$G$13, MATCH(H21, 'Drop down options'!$F$1:$F$13, 0)), 0)</f>
        <v>0</v>
      </c>
    </row>
    <row r="22" spans="2:18">
      <c r="B22" s="183"/>
      <c r="C22" s="183"/>
      <c r="D22" s="184"/>
      <c r="E22" s="326" t="s">
        <v>1194</v>
      </c>
      <c r="F22" s="182"/>
      <c r="G22" s="183"/>
      <c r="H22" s="183"/>
      <c r="I22" s="183"/>
      <c r="J22" s="189">
        <f>IFERROR(MAX(0, MIN(Q22, IF(DATE(I22, MATCH(H22, {"January","February","March","April","May","June","July","August","September","October","November","December"}, 0), 1) &gt; DATE(2024, 6, 30), 0, DATEDIF(DATE(I22, MATCH(H22, {"January","February","March","April","May","June","July","August","September","October","November","December"}, 0), 1), DATE(2024, 6, 30), "m")))), 0)</f>
        <v>0</v>
      </c>
      <c r="K22" s="189">
        <f>IFERROR(MAX(0, MIN(Q22, DATEDIF(DATE(I22, MATCH(H22, {"January","February","March","April","May","June","July","August","September","October","November","December"}, 0), 1), DATE(2025, 6, 30), "m"))), 0)</f>
        <v>0</v>
      </c>
      <c r="L22" s="327">
        <f t="shared" si="0"/>
        <v>0</v>
      </c>
      <c r="M22" s="327">
        <f t="shared" si="1"/>
        <v>0</v>
      </c>
      <c r="N22" s="327">
        <f t="shared" si="2"/>
        <v>0</v>
      </c>
      <c r="O22" s="327">
        <f t="shared" si="3"/>
        <v>0</v>
      </c>
      <c r="P22" s="193">
        <f t="shared" si="4"/>
        <v>0</v>
      </c>
      <c r="Q22" s="189">
        <f t="shared" si="5"/>
        <v>0</v>
      </c>
      <c r="R22" s="189">
        <f>IFERROR(INDEX('Drop down options'!$G$1:$G$13, MATCH(H22, 'Drop down options'!$F$1:$F$13, 0)), 0)</f>
        <v>0</v>
      </c>
    </row>
    <row r="23" spans="2:18">
      <c r="B23" s="183"/>
      <c r="C23" s="183"/>
      <c r="D23" s="184"/>
      <c r="E23" s="326" t="s">
        <v>1194</v>
      </c>
      <c r="F23" s="182"/>
      <c r="G23" s="183"/>
      <c r="H23" s="183"/>
      <c r="I23" s="183"/>
      <c r="J23" s="189">
        <f>IFERROR(MAX(0, MIN(Q23, IF(DATE(I23, MATCH(H23, {"January","February","March","April","May","June","July","August","September","October","November","December"}, 0), 1) &gt; DATE(2024, 6, 30), 0, DATEDIF(DATE(I23, MATCH(H23, {"January","February","March","April","May","June","July","August","September","October","November","December"}, 0), 1), DATE(2024, 6, 30), "m")))), 0)</f>
        <v>0</v>
      </c>
      <c r="K23" s="189">
        <f>IFERROR(MAX(0, MIN(Q23, DATEDIF(DATE(I23, MATCH(H23, {"January","February","March","April","May","June","July","August","September","October","November","December"}, 0), 1), DATE(2025, 6, 30), "m"))), 0)</f>
        <v>0</v>
      </c>
      <c r="L23" s="327">
        <f t="shared" si="0"/>
        <v>0</v>
      </c>
      <c r="M23" s="327">
        <f t="shared" si="1"/>
        <v>0</v>
      </c>
      <c r="N23" s="327">
        <f t="shared" si="2"/>
        <v>0</v>
      </c>
      <c r="O23" s="327">
        <f t="shared" si="3"/>
        <v>0</v>
      </c>
      <c r="P23" s="193">
        <f t="shared" si="4"/>
        <v>0</v>
      </c>
      <c r="Q23" s="189">
        <f t="shared" si="5"/>
        <v>0</v>
      </c>
      <c r="R23" s="189">
        <f>IFERROR(INDEX('Drop down options'!$G$1:$G$13, MATCH(H23, 'Drop down options'!$F$1:$F$13, 0)), 0)</f>
        <v>0</v>
      </c>
    </row>
    <row r="24" spans="2:18">
      <c r="B24" s="183"/>
      <c r="C24" s="183"/>
      <c r="D24" s="184"/>
      <c r="E24" s="326" t="s">
        <v>1194</v>
      </c>
      <c r="F24" s="182"/>
      <c r="G24" s="183"/>
      <c r="H24" s="183"/>
      <c r="I24" s="183"/>
      <c r="J24" s="189">
        <f>IFERROR(MAX(0, MIN(Q24, IF(DATE(I24, MATCH(H24, {"January","February","March","April","May","June","July","August","September","October","November","December"}, 0), 1) &gt; DATE(2024, 6, 30), 0, DATEDIF(DATE(I24, MATCH(H24, {"January","February","March","April","May","June","July","August","September","October","November","December"}, 0), 1), DATE(2024, 6, 30), "m")))), 0)</f>
        <v>0</v>
      </c>
      <c r="K24" s="189">
        <f>IFERROR(MAX(0, MIN(Q24, DATEDIF(DATE(I24, MATCH(H24, {"January","February","March","April","May","June","July","August","September","October","November","December"}, 0), 1), DATE(2025, 6, 30), "m"))), 0)</f>
        <v>0</v>
      </c>
      <c r="L24" s="327">
        <f t="shared" si="0"/>
        <v>0</v>
      </c>
      <c r="M24" s="327">
        <f t="shared" si="1"/>
        <v>0</v>
      </c>
      <c r="N24" s="327">
        <f t="shared" si="2"/>
        <v>0</v>
      </c>
      <c r="O24" s="327">
        <f t="shared" si="3"/>
        <v>0</v>
      </c>
      <c r="P24" s="193">
        <f t="shared" si="4"/>
        <v>0</v>
      </c>
      <c r="Q24" s="189">
        <f t="shared" si="5"/>
        <v>0</v>
      </c>
      <c r="R24" s="189">
        <f>IFERROR(INDEX('Drop down options'!$G$1:$G$13, MATCH(H24, 'Drop down options'!$F$1:$F$13, 0)), 0)</f>
        <v>0</v>
      </c>
    </row>
    <row r="25" spans="2:18">
      <c r="B25" s="183"/>
      <c r="C25" s="183"/>
      <c r="D25" s="184"/>
      <c r="E25" s="326" t="s">
        <v>1194</v>
      </c>
      <c r="F25" s="182"/>
      <c r="G25" s="183"/>
      <c r="H25" s="183"/>
      <c r="I25" s="183"/>
      <c r="J25" s="189">
        <f>IFERROR(MAX(0, MIN(Q25, IF(DATE(I25, MATCH(H25, {"January","February","March","April","May","June","July","August","September","October","November","December"}, 0), 1) &gt; DATE(2024, 6, 30), 0, DATEDIF(DATE(I25, MATCH(H25, {"January","February","March","April","May","June","July","August","September","October","November","December"}, 0), 1), DATE(2024, 6, 30), "m")))), 0)</f>
        <v>0</v>
      </c>
      <c r="K25" s="189">
        <f>IFERROR(MAX(0, MIN(Q25, DATEDIF(DATE(I25, MATCH(H25, {"January","February","March","April","May","June","July","August","September","October","November","December"}, 0), 1), DATE(2025, 6, 30), "m"))), 0)</f>
        <v>0</v>
      </c>
      <c r="L25" s="327">
        <f t="shared" si="0"/>
        <v>0</v>
      </c>
      <c r="M25" s="327">
        <f t="shared" si="1"/>
        <v>0</v>
      </c>
      <c r="N25" s="327">
        <f t="shared" si="2"/>
        <v>0</v>
      </c>
      <c r="O25" s="327">
        <f t="shared" si="3"/>
        <v>0</v>
      </c>
      <c r="P25" s="193">
        <f t="shared" si="4"/>
        <v>0</v>
      </c>
      <c r="Q25" s="189">
        <f t="shared" si="5"/>
        <v>0</v>
      </c>
      <c r="R25" s="189">
        <f>IFERROR(INDEX('Drop down options'!$G$1:$G$13, MATCH(H25, 'Drop down options'!$F$1:$F$13, 0)), 0)</f>
        <v>0</v>
      </c>
    </row>
    <row r="26" spans="2:18">
      <c r="B26" s="183"/>
      <c r="C26" s="183"/>
      <c r="D26" s="184"/>
      <c r="E26" s="326" t="s">
        <v>1194</v>
      </c>
      <c r="F26" s="182"/>
      <c r="G26" s="183"/>
      <c r="H26" s="183"/>
      <c r="I26" s="183"/>
      <c r="J26" s="189">
        <f>IFERROR(MAX(0, MIN(Q26, IF(DATE(I26, MATCH(H26, {"January","February","March","April","May","June","July","August","September","October","November","December"}, 0), 1) &gt; DATE(2024, 6, 30), 0, DATEDIF(DATE(I26, MATCH(H26, {"January","February","March","April","May","June","July","August","September","October","November","December"}, 0), 1), DATE(2024, 6, 30), "m")))), 0)</f>
        <v>0</v>
      </c>
      <c r="K26" s="189">
        <f>IFERROR(MAX(0, MIN(Q26, DATEDIF(DATE(I26, MATCH(H26, {"January","February","March","April","May","June","July","August","September","October","November","December"}, 0), 1), DATE(2025, 6, 30), "m"))), 0)</f>
        <v>0</v>
      </c>
      <c r="L26" s="327">
        <f t="shared" si="0"/>
        <v>0</v>
      </c>
      <c r="M26" s="327">
        <f t="shared" si="1"/>
        <v>0</v>
      </c>
      <c r="N26" s="327">
        <f t="shared" si="2"/>
        <v>0</v>
      </c>
      <c r="O26" s="327">
        <f t="shared" si="3"/>
        <v>0</v>
      </c>
      <c r="P26" s="193">
        <f t="shared" si="4"/>
        <v>0</v>
      </c>
      <c r="Q26" s="189">
        <f t="shared" si="5"/>
        <v>0</v>
      </c>
      <c r="R26" s="189">
        <f>IFERROR(INDEX('Drop down options'!$G$1:$G$13, MATCH(H26, 'Drop down options'!$F$1:$F$13, 0)), 0)</f>
        <v>0</v>
      </c>
    </row>
    <row r="27" spans="2:18">
      <c r="B27" s="183"/>
      <c r="C27" s="183"/>
      <c r="D27" s="184"/>
      <c r="E27" s="326" t="s">
        <v>1194</v>
      </c>
      <c r="F27" s="182"/>
      <c r="G27" s="183"/>
      <c r="H27" s="183"/>
      <c r="I27" s="183"/>
      <c r="J27" s="189">
        <f>IFERROR(MAX(0, MIN(Q27, IF(DATE(I27, MATCH(H27, {"January","February","March","April","May","June","July","August","September","October","November","December"}, 0), 1) &gt; DATE(2024, 6, 30), 0, DATEDIF(DATE(I27, MATCH(H27, {"January","February","March","April","May","June","July","August","September","October","November","December"}, 0), 1), DATE(2024, 6, 30), "m")))), 0)</f>
        <v>0</v>
      </c>
      <c r="K27" s="189">
        <f>IFERROR(MAX(0, MIN(Q27, DATEDIF(DATE(I27, MATCH(H27, {"January","February","March","April","May","June","July","August","September","October","November","December"}, 0), 1), DATE(2025, 6, 30), "m"))), 0)</f>
        <v>0</v>
      </c>
      <c r="L27" s="327">
        <f t="shared" si="0"/>
        <v>0</v>
      </c>
      <c r="M27" s="327">
        <f t="shared" si="1"/>
        <v>0</v>
      </c>
      <c r="N27" s="327">
        <f t="shared" si="2"/>
        <v>0</v>
      </c>
      <c r="O27" s="327">
        <f t="shared" si="3"/>
        <v>0</v>
      </c>
      <c r="P27" s="193">
        <f t="shared" si="4"/>
        <v>0</v>
      </c>
      <c r="Q27" s="189">
        <f t="shared" si="5"/>
        <v>0</v>
      </c>
      <c r="R27" s="189">
        <f>IFERROR(INDEX('Drop down options'!$G$1:$G$13, MATCH(H27, 'Drop down options'!$F$1:$F$13, 0)), 0)</f>
        <v>0</v>
      </c>
    </row>
    <row r="28" spans="2:18">
      <c r="B28" s="183"/>
      <c r="C28" s="183"/>
      <c r="D28" s="184"/>
      <c r="E28" s="326" t="s">
        <v>1194</v>
      </c>
      <c r="F28" s="182"/>
      <c r="G28" s="183"/>
      <c r="H28" s="183"/>
      <c r="I28" s="183"/>
      <c r="J28" s="189">
        <f>IFERROR(MAX(0, MIN(Q28, IF(DATE(I28, MATCH(H28, {"January","February","March","April","May","June","July","August","September","October","November","December"}, 0), 1) &gt; DATE(2024, 6, 30), 0, DATEDIF(DATE(I28, MATCH(H28, {"January","February","March","April","May","June","July","August","September","October","November","December"}, 0), 1), DATE(2024, 6, 30), "m")))), 0)</f>
        <v>0</v>
      </c>
      <c r="K28" s="189">
        <f>IFERROR(MAX(0, MIN(Q28, DATEDIF(DATE(I28, MATCH(H28, {"January","February","March","April","May","June","July","August","September","October","November","December"}, 0), 1), DATE(2025, 6, 30), "m"))), 0)</f>
        <v>0</v>
      </c>
      <c r="L28" s="327">
        <f t="shared" si="0"/>
        <v>0</v>
      </c>
      <c r="M28" s="327">
        <f t="shared" si="1"/>
        <v>0</v>
      </c>
      <c r="N28" s="327">
        <f t="shared" si="2"/>
        <v>0</v>
      </c>
      <c r="O28" s="327">
        <f t="shared" si="3"/>
        <v>0</v>
      </c>
      <c r="P28" s="193">
        <f t="shared" si="4"/>
        <v>0</v>
      </c>
      <c r="Q28" s="189">
        <f t="shared" si="5"/>
        <v>0</v>
      </c>
      <c r="R28" s="189">
        <f>IFERROR(INDEX('Drop down options'!$G$1:$G$13, MATCH(H28, 'Drop down options'!$F$1:$F$13, 0)), 0)</f>
        <v>0</v>
      </c>
    </row>
    <row r="29" spans="2:18">
      <c r="B29" s="183"/>
      <c r="C29" s="183"/>
      <c r="D29" s="184"/>
      <c r="E29" s="326" t="s">
        <v>1194</v>
      </c>
      <c r="F29" s="182"/>
      <c r="G29" s="183"/>
      <c r="H29" s="183"/>
      <c r="I29" s="183"/>
      <c r="J29" s="189">
        <f>IFERROR(MAX(0, MIN(Q29, IF(DATE(I29, MATCH(H29, {"January","February","March","April","May","June","July","August","September","October","November","December"}, 0), 1) &gt; DATE(2024, 6, 30), 0, DATEDIF(DATE(I29, MATCH(H29, {"January","February","March","April","May","June","July","August","September","October","November","December"}, 0), 1), DATE(2024, 6, 30), "m")))), 0)</f>
        <v>0</v>
      </c>
      <c r="K29" s="189">
        <f>IFERROR(MAX(0, MIN(Q29, DATEDIF(DATE(I29, MATCH(H29, {"January","February","March","April","May","June","July","August","September","October","November","December"}, 0), 1), DATE(2025, 6, 30), "m"))), 0)</f>
        <v>0</v>
      </c>
      <c r="L29" s="327">
        <f t="shared" si="0"/>
        <v>0</v>
      </c>
      <c r="M29" s="327">
        <f t="shared" si="1"/>
        <v>0</v>
      </c>
      <c r="N29" s="327">
        <f t="shared" si="2"/>
        <v>0</v>
      </c>
      <c r="O29" s="327">
        <f t="shared" si="3"/>
        <v>0</v>
      </c>
      <c r="P29" s="193">
        <f t="shared" si="4"/>
        <v>0</v>
      </c>
      <c r="Q29" s="189">
        <f t="shared" si="5"/>
        <v>0</v>
      </c>
      <c r="R29" s="189">
        <f>IFERROR(INDEX('Drop down options'!$G$1:$G$13, MATCH(H29, 'Drop down options'!$F$1:$F$13, 0)), 0)</f>
        <v>0</v>
      </c>
    </row>
    <row r="30" spans="2:18">
      <c r="B30" s="183"/>
      <c r="C30" s="183"/>
      <c r="D30" s="184"/>
      <c r="E30" s="326" t="s">
        <v>1194</v>
      </c>
      <c r="F30" s="182"/>
      <c r="G30" s="183"/>
      <c r="H30" s="183"/>
      <c r="I30" s="183"/>
      <c r="J30" s="189">
        <f>IFERROR(MAX(0, MIN(Q30, IF(DATE(I30, MATCH(H30, {"January","February","March","April","May","June","July","August","September","October","November","December"}, 0), 1) &gt; DATE(2024, 6, 30), 0, DATEDIF(DATE(I30, MATCH(H30, {"January","February","March","April","May","June","July","August","September","October","November","December"}, 0), 1), DATE(2024, 6, 30), "m")))), 0)</f>
        <v>0</v>
      </c>
      <c r="K30" s="189">
        <f>IFERROR(MAX(0, MIN(Q30, DATEDIF(DATE(I30, MATCH(H30, {"January","February","March","April","May","June","July","August","September","October","November","December"}, 0), 1), DATE(2025, 6, 30), "m"))), 0)</f>
        <v>0</v>
      </c>
      <c r="L30" s="327">
        <f t="shared" si="0"/>
        <v>0</v>
      </c>
      <c r="M30" s="327">
        <f t="shared" si="1"/>
        <v>0</v>
      </c>
      <c r="N30" s="327">
        <f t="shared" si="2"/>
        <v>0</v>
      </c>
      <c r="O30" s="327">
        <f t="shared" si="3"/>
        <v>0</v>
      </c>
      <c r="P30" s="193">
        <f t="shared" si="4"/>
        <v>0</v>
      </c>
      <c r="Q30" s="189">
        <f t="shared" si="5"/>
        <v>0</v>
      </c>
      <c r="R30" s="189">
        <f>IFERROR(INDEX('Drop down options'!$G$1:$G$13, MATCH(H30, 'Drop down options'!$F$1:$F$13, 0)), 0)</f>
        <v>0</v>
      </c>
    </row>
    <row r="31" spans="2:18">
      <c r="B31" s="183"/>
      <c r="C31" s="183"/>
      <c r="D31" s="184"/>
      <c r="E31" s="326" t="s">
        <v>1194</v>
      </c>
      <c r="F31" s="182"/>
      <c r="G31" s="183"/>
      <c r="H31" s="183"/>
      <c r="I31" s="183"/>
      <c r="J31" s="189">
        <f>IFERROR(MAX(0, MIN(Q31, IF(DATE(I31, MATCH(H31, {"January","February","March","April","May","June","July","August","September","October","November","December"}, 0), 1) &gt; DATE(2024, 6, 30), 0, DATEDIF(DATE(I31, MATCH(H31, {"January","February","March","April","May","June","July","August","September","October","November","December"}, 0), 1), DATE(2024, 6, 30), "m")))), 0)</f>
        <v>0</v>
      </c>
      <c r="K31" s="189">
        <f>IFERROR(MAX(0, MIN(Q31, DATEDIF(DATE(I31, MATCH(H31, {"January","February","March","April","May","June","July","August","September","October","November","December"}, 0), 1), DATE(2025, 6, 30), "m"))), 0)</f>
        <v>0</v>
      </c>
      <c r="L31" s="327">
        <f t="shared" si="0"/>
        <v>0</v>
      </c>
      <c r="M31" s="327">
        <f t="shared" si="1"/>
        <v>0</v>
      </c>
      <c r="N31" s="327">
        <f t="shared" si="2"/>
        <v>0</v>
      </c>
      <c r="O31" s="327">
        <f t="shared" si="3"/>
        <v>0</v>
      </c>
      <c r="P31" s="193">
        <f t="shared" si="4"/>
        <v>0</v>
      </c>
      <c r="Q31" s="189">
        <f t="shared" si="5"/>
        <v>0</v>
      </c>
      <c r="R31" s="189">
        <f>IFERROR(INDEX('Drop down options'!$G$1:$G$13, MATCH(H31, 'Drop down options'!$F$1:$F$13, 0)), 0)</f>
        <v>0</v>
      </c>
    </row>
    <row r="32" spans="2:18">
      <c r="B32" s="183"/>
      <c r="C32" s="183"/>
      <c r="D32" s="184"/>
      <c r="E32" s="326" t="s">
        <v>1194</v>
      </c>
      <c r="F32" s="182"/>
      <c r="G32" s="183"/>
      <c r="H32" s="183"/>
      <c r="I32" s="183"/>
      <c r="J32" s="189">
        <f>IFERROR(MAX(0, MIN(Q32, IF(DATE(I32, MATCH(H32, {"January","February","March","April","May","June","July","August","September","October","November","December"}, 0), 1) &gt; DATE(2024, 6, 30), 0, DATEDIF(DATE(I32, MATCH(H32, {"January","February","March","April","May","June","July","August","September","October","November","December"}, 0), 1), DATE(2024, 6, 30), "m")))), 0)</f>
        <v>0</v>
      </c>
      <c r="K32" s="189">
        <f>IFERROR(MAX(0, MIN(Q32, DATEDIF(DATE(I32, MATCH(H32, {"January","February","March","April","May","June","July","August","September","October","November","December"}, 0), 1), DATE(2025, 6, 30), "m"))), 0)</f>
        <v>0</v>
      </c>
      <c r="L32" s="327">
        <f t="shared" si="0"/>
        <v>0</v>
      </c>
      <c r="M32" s="327">
        <f t="shared" si="1"/>
        <v>0</v>
      </c>
      <c r="N32" s="327">
        <f t="shared" si="2"/>
        <v>0</v>
      </c>
      <c r="O32" s="327">
        <f t="shared" si="3"/>
        <v>0</v>
      </c>
      <c r="P32" s="193">
        <f t="shared" si="4"/>
        <v>0</v>
      </c>
      <c r="Q32" s="189">
        <f t="shared" si="5"/>
        <v>0</v>
      </c>
      <c r="R32" s="189">
        <f>IFERROR(INDEX('Drop down options'!$G$1:$G$13, MATCH(H32, 'Drop down options'!$F$1:$F$13, 0)), 0)</f>
        <v>0</v>
      </c>
    </row>
    <row r="33" spans="2:18">
      <c r="B33" s="183"/>
      <c r="C33" s="183"/>
      <c r="D33" s="184"/>
      <c r="E33" s="326" t="s">
        <v>1194</v>
      </c>
      <c r="F33" s="182"/>
      <c r="G33" s="183"/>
      <c r="H33" s="183"/>
      <c r="I33" s="183"/>
      <c r="J33" s="189">
        <f>IFERROR(MAX(0, MIN(Q33, IF(DATE(I33, MATCH(H33, {"January","February","March","April","May","June","July","August","September","October","November","December"}, 0), 1) &gt; DATE(2024, 6, 30), 0, DATEDIF(DATE(I33, MATCH(H33, {"January","February","March","April","May","June","July","August","September","October","November","December"}, 0), 1), DATE(2024, 6, 30), "m")))), 0)</f>
        <v>0</v>
      </c>
      <c r="K33" s="189">
        <f>IFERROR(MAX(0, MIN(Q33, DATEDIF(DATE(I33, MATCH(H33, {"January","February","March","April","May","June","July","August","September","October","November","December"}, 0), 1), DATE(2025, 6, 30), "m"))), 0)</f>
        <v>0</v>
      </c>
      <c r="L33" s="327">
        <f t="shared" si="0"/>
        <v>0</v>
      </c>
      <c r="M33" s="327">
        <f t="shared" si="1"/>
        <v>0</v>
      </c>
      <c r="N33" s="327">
        <f t="shared" si="2"/>
        <v>0</v>
      </c>
      <c r="O33" s="327">
        <f t="shared" si="3"/>
        <v>0</v>
      </c>
      <c r="P33" s="193">
        <f t="shared" si="4"/>
        <v>0</v>
      </c>
      <c r="Q33" s="189">
        <f t="shared" si="5"/>
        <v>0</v>
      </c>
      <c r="R33" s="189">
        <f>IFERROR(INDEX('Drop down options'!$G$1:$G$13, MATCH(H33, 'Drop down options'!$F$1:$F$13, 0)), 0)</f>
        <v>0</v>
      </c>
    </row>
    <row r="34" spans="2:18">
      <c r="B34" s="183"/>
      <c r="C34" s="183"/>
      <c r="D34" s="184"/>
      <c r="E34" s="326" t="s">
        <v>1194</v>
      </c>
      <c r="F34" s="182"/>
      <c r="G34" s="183"/>
      <c r="H34" s="183"/>
      <c r="I34" s="183"/>
      <c r="J34" s="189">
        <f>IFERROR(MAX(0, MIN(Q34, IF(DATE(I34, MATCH(H34, {"January","February","March","April","May","June","July","August","September","October","November","December"}, 0), 1) &gt; DATE(2024, 6, 30), 0, DATEDIF(DATE(I34, MATCH(H34, {"January","February","March","April","May","June","July","August","September","October","November","December"}, 0), 1), DATE(2024, 6, 30), "m")))), 0)</f>
        <v>0</v>
      </c>
      <c r="K34" s="189">
        <f>IFERROR(MAX(0, MIN(Q34, DATEDIF(DATE(I34, MATCH(H34, {"January","February","March","April","May","June","July","August","September","October","November","December"}, 0), 1), DATE(2025, 6, 30), "m"))), 0)</f>
        <v>0</v>
      </c>
      <c r="L34" s="327">
        <f t="shared" si="0"/>
        <v>0</v>
      </c>
      <c r="M34" s="327">
        <f t="shared" si="1"/>
        <v>0</v>
      </c>
      <c r="N34" s="327">
        <f t="shared" si="2"/>
        <v>0</v>
      </c>
      <c r="O34" s="327">
        <f t="shared" si="3"/>
        <v>0</v>
      </c>
      <c r="P34" s="193">
        <f t="shared" si="4"/>
        <v>0</v>
      </c>
      <c r="Q34" s="189">
        <f t="shared" si="5"/>
        <v>0</v>
      </c>
      <c r="R34" s="189">
        <f>IFERROR(INDEX('Drop down options'!$G$1:$G$13, MATCH(H34, 'Drop down options'!$F$1:$F$13, 0)), 0)</f>
        <v>0</v>
      </c>
    </row>
    <row r="35" spans="2:18">
      <c r="B35" s="183"/>
      <c r="C35" s="183"/>
      <c r="D35" s="184"/>
      <c r="E35" s="326" t="s">
        <v>1194</v>
      </c>
      <c r="F35" s="182"/>
      <c r="G35" s="183"/>
      <c r="H35" s="183"/>
      <c r="I35" s="183"/>
      <c r="J35" s="189">
        <f>IFERROR(MAX(0, MIN(Q35, IF(DATE(I35, MATCH(H35, {"January","February","March","April","May","June","July","August","September","October","November","December"}, 0), 1) &gt; DATE(2024, 6, 30), 0, DATEDIF(DATE(I35, MATCH(H35, {"January","February","March","April","May","June","July","August","September","October","November","December"}, 0), 1), DATE(2024, 6, 30), "m")))), 0)</f>
        <v>0</v>
      </c>
      <c r="K35" s="189">
        <f>IFERROR(MAX(0, MIN(Q35, DATEDIF(DATE(I35, MATCH(H35, {"January","February","March","April","May","June","July","August","September","October","November","December"}, 0), 1), DATE(2025, 6, 30), "m"))), 0)</f>
        <v>0</v>
      </c>
      <c r="L35" s="327">
        <f t="shared" si="0"/>
        <v>0</v>
      </c>
      <c r="M35" s="327">
        <f t="shared" si="1"/>
        <v>0</v>
      </c>
      <c r="N35" s="327">
        <f t="shared" si="2"/>
        <v>0</v>
      </c>
      <c r="O35" s="327">
        <f t="shared" si="3"/>
        <v>0</v>
      </c>
      <c r="P35" s="193">
        <f t="shared" si="4"/>
        <v>0</v>
      </c>
      <c r="Q35" s="189">
        <f t="shared" si="5"/>
        <v>0</v>
      </c>
      <c r="R35" s="189">
        <f>IFERROR(INDEX('Drop down options'!$G$1:$G$13, MATCH(H35, 'Drop down options'!$F$1:$F$13, 0)), 0)</f>
        <v>0</v>
      </c>
    </row>
    <row r="36" spans="2:18">
      <c r="B36" s="183"/>
      <c r="C36" s="183"/>
      <c r="D36" s="184"/>
      <c r="E36" s="326" t="s">
        <v>1194</v>
      </c>
      <c r="F36" s="182"/>
      <c r="G36" s="183"/>
      <c r="H36" s="183"/>
      <c r="I36" s="183"/>
      <c r="J36" s="189">
        <f>IFERROR(MAX(0, MIN(Q36, IF(DATE(I36, MATCH(H36, {"January","February","March","April","May","June","July","August","September","October","November","December"}, 0), 1) &gt; DATE(2024, 6, 30), 0, DATEDIF(DATE(I36, MATCH(H36, {"January","February","March","April","May","June","July","August","September","October","November","December"}, 0), 1), DATE(2024, 6, 30), "m")))), 0)</f>
        <v>0</v>
      </c>
      <c r="K36" s="189">
        <f>IFERROR(MAX(0, MIN(Q36, DATEDIF(DATE(I36, MATCH(H36, {"January","February","March","April","May","June","July","August","September","October","November","December"}, 0), 1), DATE(2025, 6, 30), "m"))), 0)</f>
        <v>0</v>
      </c>
      <c r="L36" s="327">
        <f t="shared" si="0"/>
        <v>0</v>
      </c>
      <c r="M36" s="327">
        <f t="shared" si="1"/>
        <v>0</v>
      </c>
      <c r="N36" s="327">
        <f t="shared" si="2"/>
        <v>0</v>
      </c>
      <c r="O36" s="327">
        <f t="shared" si="3"/>
        <v>0</v>
      </c>
      <c r="P36" s="193">
        <f t="shared" si="4"/>
        <v>0</v>
      </c>
      <c r="Q36" s="189">
        <f t="shared" si="5"/>
        <v>0</v>
      </c>
      <c r="R36" s="189">
        <f>IFERROR(INDEX('Drop down options'!$G$1:$G$13, MATCH(H36, 'Drop down options'!$F$1:$F$13, 0)), 0)</f>
        <v>0</v>
      </c>
    </row>
    <row r="37" spans="2:18">
      <c r="B37" s="183"/>
      <c r="C37" s="183"/>
      <c r="D37" s="184"/>
      <c r="E37" s="326" t="s">
        <v>1194</v>
      </c>
      <c r="F37" s="182"/>
      <c r="G37" s="183"/>
      <c r="H37" s="183"/>
      <c r="I37" s="183"/>
      <c r="J37" s="189">
        <f>IFERROR(MAX(0, MIN(Q37, IF(DATE(I37, MATCH(H37, {"January","February","March","April","May","June","July","August","September","October","November","December"}, 0), 1) &gt; DATE(2024, 6, 30), 0, DATEDIF(DATE(I37, MATCH(H37, {"January","February","March","April","May","June","July","August","September","October","November","December"}, 0), 1), DATE(2024, 6, 30), "m")))), 0)</f>
        <v>0</v>
      </c>
      <c r="K37" s="189">
        <f>IFERROR(MAX(0, MIN(Q37, DATEDIF(DATE(I37, MATCH(H37, {"January","February","March","April","May","June","July","August","September","October","November","December"}, 0), 1), DATE(2025, 6, 30), "m"))), 0)</f>
        <v>0</v>
      </c>
      <c r="L37" s="327">
        <f t="shared" si="0"/>
        <v>0</v>
      </c>
      <c r="M37" s="327">
        <f t="shared" si="1"/>
        <v>0</v>
      </c>
      <c r="N37" s="327">
        <f t="shared" si="2"/>
        <v>0</v>
      </c>
      <c r="O37" s="327">
        <f t="shared" si="3"/>
        <v>0</v>
      </c>
      <c r="P37" s="193">
        <f t="shared" si="4"/>
        <v>0</v>
      </c>
      <c r="Q37" s="189">
        <f t="shared" si="5"/>
        <v>0</v>
      </c>
      <c r="R37" s="189">
        <f>IFERROR(INDEX('Drop down options'!$G$1:$G$13, MATCH(H37, 'Drop down options'!$F$1:$F$13, 0)), 0)</f>
        <v>0</v>
      </c>
    </row>
    <row r="38" spans="2:18">
      <c r="B38" s="183"/>
      <c r="C38" s="183"/>
      <c r="D38" s="184"/>
      <c r="E38" s="326" t="s">
        <v>1194</v>
      </c>
      <c r="F38" s="182"/>
      <c r="G38" s="183"/>
      <c r="H38" s="183"/>
      <c r="I38" s="183"/>
      <c r="J38" s="189">
        <f>IFERROR(MAX(0, MIN(Q38, IF(DATE(I38, MATCH(H38, {"January","February","March","April","May","June","July","August","September","October","November","December"}, 0), 1) &gt; DATE(2024, 6, 30), 0, DATEDIF(DATE(I38, MATCH(H38, {"January","February","March","April","May","June","July","August","September","October","November","December"}, 0), 1), DATE(2024, 6, 30), "m")))), 0)</f>
        <v>0</v>
      </c>
      <c r="K38" s="189">
        <f>IFERROR(MAX(0, MIN(Q38, DATEDIF(DATE(I38, MATCH(H38, {"January","February","March","April","May","June","July","August","September","October","November","December"}, 0), 1), DATE(2025, 6, 30), "m"))), 0)</f>
        <v>0</v>
      </c>
      <c r="L38" s="327">
        <f t="shared" si="0"/>
        <v>0</v>
      </c>
      <c r="M38" s="327">
        <f t="shared" si="1"/>
        <v>0</v>
      </c>
      <c r="N38" s="327">
        <f t="shared" si="2"/>
        <v>0</v>
      </c>
      <c r="O38" s="327">
        <f t="shared" si="3"/>
        <v>0</v>
      </c>
      <c r="P38" s="193">
        <f t="shared" si="4"/>
        <v>0</v>
      </c>
      <c r="Q38" s="189">
        <f t="shared" si="5"/>
        <v>0</v>
      </c>
      <c r="R38" s="189">
        <f>IFERROR(INDEX('Drop down options'!$G$1:$G$13, MATCH(H38, 'Drop down options'!$F$1:$F$13, 0)), 0)</f>
        <v>0</v>
      </c>
    </row>
    <row r="39" spans="2:18">
      <c r="B39" s="183"/>
      <c r="C39" s="183"/>
      <c r="D39" s="184"/>
      <c r="E39" s="326" t="s">
        <v>1194</v>
      </c>
      <c r="F39" s="182"/>
      <c r="G39" s="183"/>
      <c r="H39" s="183"/>
      <c r="I39" s="183"/>
      <c r="J39" s="189">
        <f>IFERROR(MAX(0, MIN(Q39, IF(DATE(I39, MATCH(H39, {"January","February","March","April","May","June","July","August","September","October","November","December"}, 0), 1) &gt; DATE(2024, 6, 30), 0, DATEDIF(DATE(I39, MATCH(H39, {"January","February","March","April","May","June","July","August","September","October","November","December"}, 0), 1), DATE(2024, 6, 30), "m")))), 0)</f>
        <v>0</v>
      </c>
      <c r="K39" s="189">
        <f>IFERROR(MAX(0, MIN(Q39, DATEDIF(DATE(I39, MATCH(H39, {"January","February","March","April","May","June","July","August","September","October","November","December"}, 0), 1), DATE(2025, 6, 30), "m"))), 0)</f>
        <v>0</v>
      </c>
      <c r="L39" s="327">
        <f t="shared" si="0"/>
        <v>0</v>
      </c>
      <c r="M39" s="327">
        <f t="shared" si="1"/>
        <v>0</v>
      </c>
      <c r="N39" s="327">
        <f t="shared" si="2"/>
        <v>0</v>
      </c>
      <c r="O39" s="327">
        <f t="shared" si="3"/>
        <v>0</v>
      </c>
      <c r="P39" s="193">
        <f t="shared" si="4"/>
        <v>0</v>
      </c>
      <c r="Q39" s="189">
        <f t="shared" si="5"/>
        <v>0</v>
      </c>
      <c r="R39" s="189">
        <f>IFERROR(INDEX('Drop down options'!$G$1:$G$13, MATCH(H39, 'Drop down options'!$F$1:$F$13, 0)), 0)</f>
        <v>0</v>
      </c>
    </row>
    <row r="40" spans="2:18">
      <c r="B40" s="183"/>
      <c r="C40" s="183"/>
      <c r="D40" s="184"/>
      <c r="E40" s="326" t="s">
        <v>1194</v>
      </c>
      <c r="F40" s="182"/>
      <c r="G40" s="183"/>
      <c r="H40" s="183"/>
      <c r="I40" s="183"/>
      <c r="J40" s="189">
        <f>IFERROR(MAX(0, MIN(Q40, IF(DATE(I40, MATCH(H40, {"January","February","March","April","May","June","July","August","September","October","November","December"}, 0), 1) &gt; DATE(2024, 6, 30), 0, DATEDIF(DATE(I40, MATCH(H40, {"January","February","March","April","May","June","July","August","September","October","November","December"}, 0), 1), DATE(2024, 6, 30), "m")))), 0)</f>
        <v>0</v>
      </c>
      <c r="K40" s="189">
        <f>IFERROR(MAX(0, MIN(Q40, DATEDIF(DATE(I40, MATCH(H40, {"January","February","March","April","May","June","July","August","September","October","November","December"}, 0), 1), DATE(2025, 6, 30), "m"))), 0)</f>
        <v>0</v>
      </c>
      <c r="L40" s="327">
        <f t="shared" si="0"/>
        <v>0</v>
      </c>
      <c r="M40" s="327">
        <f t="shared" si="1"/>
        <v>0</v>
      </c>
      <c r="N40" s="327">
        <f t="shared" si="2"/>
        <v>0</v>
      </c>
      <c r="O40" s="327">
        <f t="shared" si="3"/>
        <v>0</v>
      </c>
      <c r="P40" s="193">
        <f t="shared" si="4"/>
        <v>0</v>
      </c>
      <c r="Q40" s="189">
        <f t="shared" si="5"/>
        <v>0</v>
      </c>
      <c r="R40" s="189">
        <f>IFERROR(INDEX('Drop down options'!$G$1:$G$13, MATCH(H40, 'Drop down options'!$F$1:$F$13, 0)), 0)</f>
        <v>0</v>
      </c>
    </row>
  </sheetData>
  <sheetProtection algorithmName="SHA-512" hashValue="sNdXJxyL1eePYRWLS6R6KrDzN7aY1qhz0Yhvj6UbgTi0MlpCNoER4FHXxg/QivRkpavunAePVwx36dhc29Bphw==" saltValue="j6N+TlqZk4Rs7FhBEWn+7g==" spinCount="100000" sheet="1" objects="1" scenarios="1"/>
  <dataConsolidate/>
  <mergeCells count="6">
    <mergeCell ref="B6:P6"/>
    <mergeCell ref="A1:C1"/>
    <mergeCell ref="B2:P2"/>
    <mergeCell ref="B3:P3"/>
    <mergeCell ref="B4:P4"/>
    <mergeCell ref="B5:P5"/>
  </mergeCells>
  <hyperlinks>
    <hyperlink ref="A1" location="'Table of Contents'!D3" display="'Table of Contents'!D3" xr:uid="{8D3ACF27-3032-4BAE-906D-4BC0FE79E389}"/>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promptTitle="Month Matters!" prompt="Depreciation does not take in effect until month after the fixed asset has been placed in service. So if it was July 1, use June otherwise you will only have 11 months of depreciation." xr:uid="{F8507721-172A-4D8D-9188-418229F92640}">
          <x14:formula1>
            <xm:f>'Drop down options'!$F$2:$F$13</xm:f>
          </x14:formula1>
          <xm:sqref>H9:H40</xm:sqref>
        </x14:dataValidation>
        <x14:dataValidation type="list" allowBlank="1" showInputMessage="1" showErrorMessage="1" xr:uid="{1C4CB4D9-64D4-41C9-B78D-606DF5CE5043}">
          <x14:formula1>
            <xm:f>'Drop down options'!$H$2:$H$42</xm:f>
          </x14:formula1>
          <xm:sqref>I9:I40</xm:sqref>
        </x14:dataValidation>
        <x14:dataValidation type="list" allowBlank="1" showInputMessage="1" showErrorMessage="1" xr:uid="{B196401B-F4A0-48C9-B652-4474831C7766}">
          <x14:formula1>
            <xm:f>'Drop down options'!$I$2:$I$41</xm:f>
          </x14:formula1>
          <xm:sqref>G9:G40</xm:sqref>
        </x14:dataValidation>
        <x14:dataValidation type="list" allowBlank="1" showInputMessage="1" showErrorMessage="1" xr:uid="{A4A2D8BE-0457-4531-A684-E437B5EB7465}">
          <x14:formula1>
            <xm:f>'Drop down options'!$J$2:$J$4</xm:f>
          </x14:formula1>
          <xm:sqref>C9:C40</xm:sqref>
        </x14:dataValidation>
        <x14:dataValidation type="list" allowBlank="1" showInputMessage="1" showErrorMessage="1" xr:uid="{D811EEC9-DA73-4D36-92AE-BD0128982D00}">
          <x14:formula1>
            <xm:f>'Drop down options'!E2:E6</xm:f>
          </x14:formula1>
          <xm:sqref>B9:B40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3A8DF-E077-4B89-9EB8-5A4E0E6DBD54}">
  <sheetPr>
    <tabColor rgb="FF00CCFF"/>
    <pageSetUpPr fitToPage="1"/>
  </sheetPr>
  <dimension ref="B1:R53"/>
  <sheetViews>
    <sheetView zoomScale="110" zoomScaleNormal="110" workbookViewId="0">
      <pane xSplit="1" ySplit="8" topLeftCell="B9" activePane="bottomRight" state="frozen"/>
      <selection pane="topRight" activeCell="B1" sqref="B1"/>
      <selection pane="bottomLeft" activeCell="A9" sqref="A9"/>
      <selection pane="bottomRight" activeCell="B9" sqref="B9"/>
    </sheetView>
  </sheetViews>
  <sheetFormatPr defaultColWidth="12.5703125" defaultRowHeight="12.75"/>
  <cols>
    <col min="1" max="1" width="1.140625" style="3" customWidth="1"/>
    <col min="2" max="2" width="9.7109375" style="3" customWidth="1"/>
    <col min="3" max="3" width="17.5703125" style="3" customWidth="1"/>
    <col min="4" max="4" width="12.140625" style="3" customWidth="1"/>
    <col min="5" max="5" width="12.85546875" style="3" customWidth="1"/>
    <col min="6" max="6" width="1.42578125" style="3" customWidth="1"/>
    <col min="7" max="7" width="12.28515625" style="3" customWidth="1"/>
    <col min="8" max="8" width="11.85546875" style="3" customWidth="1"/>
    <col min="9" max="9" width="12.140625" style="3" customWidth="1"/>
    <col min="10" max="10" width="13.140625" style="3" customWidth="1"/>
    <col min="11" max="11" width="0.140625" style="3" customWidth="1"/>
    <col min="12" max="16384" width="12.5703125" style="3"/>
  </cols>
  <sheetData>
    <row r="1" spans="2:10" ht="5.25" customHeight="1" thickBot="1">
      <c r="I1" s="75"/>
      <c r="J1" s="8"/>
    </row>
    <row r="2" spans="2:10" ht="15">
      <c r="B2" s="447" t="str">
        <f>'Drop down options'!$D$2</f>
        <v>RETURN TO TABLE OF CONTENTS</v>
      </c>
      <c r="C2" s="448"/>
      <c r="D2" s="448"/>
      <c r="E2" s="76"/>
      <c r="F2" s="76"/>
      <c r="G2" s="76"/>
      <c r="H2" s="76"/>
      <c r="I2" s="77" t="s">
        <v>109</v>
      </c>
      <c r="J2" s="72">
        <f>'Data Entry'!G2</f>
        <v>0</v>
      </c>
    </row>
    <row r="3" spans="2:10" ht="15.75" customHeight="1">
      <c r="B3" s="452" t="str">
        <f>'Data Entry'!C2</f>
        <v/>
      </c>
      <c r="C3" s="453"/>
      <c r="D3" s="453"/>
      <c r="E3" s="453"/>
      <c r="F3" s="453"/>
      <c r="G3" s="453"/>
      <c r="H3" s="453"/>
      <c r="I3" s="453"/>
      <c r="J3" s="454"/>
    </row>
    <row r="4" spans="2:10" ht="15.75" customHeight="1">
      <c r="B4" s="452" t="str">
        <f>'Data Entry'!C3</f>
        <v/>
      </c>
      <c r="C4" s="453"/>
      <c r="D4" s="453"/>
      <c r="E4" s="453"/>
      <c r="F4" s="453"/>
      <c r="G4" s="453"/>
      <c r="H4" s="453"/>
      <c r="I4" s="453"/>
      <c r="J4" s="454"/>
    </row>
    <row r="5" spans="2:10" ht="15">
      <c r="B5" s="455" t="s">
        <v>110</v>
      </c>
      <c r="C5" s="456"/>
      <c r="D5" s="456"/>
      <c r="E5" s="456"/>
      <c r="F5" s="456"/>
      <c r="G5" s="456"/>
      <c r="H5" s="456"/>
      <c r="I5" s="456"/>
      <c r="J5" s="457"/>
    </row>
    <row r="6" spans="2:10" ht="18" customHeight="1">
      <c r="B6" s="449" t="s">
        <v>111</v>
      </c>
      <c r="C6" s="450"/>
      <c r="D6" s="450"/>
      <c r="E6" s="450"/>
      <c r="F6" s="450"/>
      <c r="G6" s="450"/>
      <c r="H6" s="450"/>
      <c r="I6" s="450"/>
      <c r="J6" s="451"/>
    </row>
    <row r="7" spans="2:10" ht="15.75" customHeight="1">
      <c r="B7" s="449" t="s">
        <v>349</v>
      </c>
      <c r="C7" s="450"/>
      <c r="D7" s="450"/>
      <c r="E7" s="450"/>
      <c r="F7" s="450"/>
      <c r="G7" s="450"/>
      <c r="H7" s="450"/>
      <c r="I7" s="450"/>
      <c r="J7" s="451"/>
    </row>
    <row r="8" spans="2:10" ht="15.75" customHeight="1">
      <c r="B8" s="449" t="str">
        <f>'Data Entry'!G1</f>
        <v>JUNE 30 2025</v>
      </c>
      <c r="C8" s="450"/>
      <c r="D8" s="450"/>
      <c r="E8" s="450"/>
      <c r="F8" s="450"/>
      <c r="G8" s="450"/>
      <c r="H8" s="450"/>
      <c r="I8" s="450"/>
      <c r="J8" s="451"/>
    </row>
    <row r="9" spans="2:10" ht="15.75">
      <c r="B9" s="78"/>
      <c r="C9" s="2"/>
      <c r="D9" s="2"/>
      <c r="E9" s="71"/>
      <c r="F9" s="71"/>
      <c r="G9" s="170"/>
      <c r="H9" s="71"/>
      <c r="I9" s="170"/>
      <c r="J9" s="39"/>
    </row>
    <row r="10" spans="2:10">
      <c r="B10" s="444" t="s">
        <v>434</v>
      </c>
      <c r="C10" s="391"/>
      <c r="D10" s="391"/>
      <c r="G10" s="391" t="s">
        <v>436</v>
      </c>
      <c r="H10" s="391"/>
      <c r="I10" s="391"/>
      <c r="J10" s="40"/>
    </row>
    <row r="11" spans="2:10">
      <c r="B11" s="79"/>
      <c r="D11" s="38"/>
      <c r="G11" s="4"/>
      <c r="H11" s="41"/>
      <c r="J11" s="80"/>
    </row>
    <row r="12" spans="2:10">
      <c r="B12" s="433" t="s">
        <v>113</v>
      </c>
      <c r="C12" s="429"/>
      <c r="D12" s="48">
        <f>'Data Entry'!P14-'Data Entry'!L14-'Data Entry'!K14-'Data Entry'!N14</f>
        <v>0</v>
      </c>
      <c r="G12" s="429" t="s">
        <v>426</v>
      </c>
      <c r="H12" s="429"/>
      <c r="I12" s="48">
        <f>'Data Entry'!K14+'Data Entry'!K17</f>
        <v>0</v>
      </c>
      <c r="J12" s="80"/>
    </row>
    <row r="13" spans="2:10">
      <c r="B13" s="433" t="s">
        <v>114</v>
      </c>
      <c r="C13" s="429"/>
      <c r="D13" s="48">
        <f>'Data Entry'!P15</f>
        <v>0</v>
      </c>
      <c r="E13" s="41"/>
      <c r="F13" s="41"/>
      <c r="G13" s="429" t="s">
        <v>427</v>
      </c>
      <c r="H13" s="429"/>
      <c r="I13" s="48">
        <f>SUM('Data Entry'!K43:K50)</f>
        <v>0</v>
      </c>
      <c r="J13" s="81"/>
    </row>
    <row r="14" spans="2:10">
      <c r="B14" s="433" t="s">
        <v>413</v>
      </c>
      <c r="C14" s="429"/>
      <c r="D14" s="48">
        <f>'Data Entry'!P16</f>
        <v>0</v>
      </c>
      <c r="E14" s="41"/>
      <c r="F14" s="41"/>
      <c r="G14" s="429" t="s">
        <v>428</v>
      </c>
      <c r="H14" s="429"/>
      <c r="I14" s="48">
        <f>'Data Entry'!K55</f>
        <v>0</v>
      </c>
      <c r="J14" s="81"/>
    </row>
    <row r="15" spans="2:10">
      <c r="B15" s="434" t="s">
        <v>414</v>
      </c>
      <c r="C15" s="421"/>
      <c r="D15" s="51">
        <f>'Data Entry'!P17-'Data Entry'!L17-'Data Entry'!K17</f>
        <v>0</v>
      </c>
      <c r="E15" s="41"/>
      <c r="F15" s="41"/>
      <c r="G15" s="435" t="s">
        <v>430</v>
      </c>
      <c r="H15" s="436"/>
      <c r="I15" s="437"/>
      <c r="J15" s="52">
        <f>SUM(I12:I14)</f>
        <v>0</v>
      </c>
    </row>
    <row r="16" spans="2:10">
      <c r="B16" s="425" t="s">
        <v>415</v>
      </c>
      <c r="C16" s="422"/>
      <c r="D16" s="422"/>
      <c r="E16" s="43">
        <f>SUM(D12:D15)</f>
        <v>0</v>
      </c>
      <c r="F16" s="44"/>
      <c r="G16" s="41"/>
      <c r="H16" s="41"/>
      <c r="I16" s="41"/>
      <c r="J16" s="45"/>
    </row>
    <row r="17" spans="2:18">
      <c r="B17" s="46"/>
      <c r="C17" s="41"/>
      <c r="D17" s="41"/>
      <c r="E17" s="44"/>
      <c r="F17" s="44"/>
      <c r="G17" s="438" t="s">
        <v>429</v>
      </c>
      <c r="H17" s="439"/>
      <c r="I17" s="440"/>
      <c r="J17" s="47">
        <f>'Data Entry'!K66+'Data Entry'!K73+'Data Entry'!K84</f>
        <v>0</v>
      </c>
    </row>
    <row r="18" spans="2:18">
      <c r="B18" s="419" t="s">
        <v>115</v>
      </c>
      <c r="C18" s="420"/>
      <c r="D18" s="48">
        <f>'Data Entry'!P20</f>
        <v>0</v>
      </c>
      <c r="E18" s="41"/>
      <c r="F18" s="41"/>
      <c r="G18" s="49"/>
      <c r="H18" s="49"/>
      <c r="I18" s="49"/>
      <c r="J18" s="50"/>
    </row>
    <row r="19" spans="2:18">
      <c r="B19" s="419" t="s">
        <v>116</v>
      </c>
      <c r="C19" s="420"/>
      <c r="D19" s="48">
        <f>SUM('Data Entry'!P21:P23)</f>
        <v>0</v>
      </c>
      <c r="E19" s="41"/>
      <c r="F19" s="41"/>
      <c r="G19" s="429" t="s">
        <v>431</v>
      </c>
      <c r="H19" s="429"/>
      <c r="I19" s="48">
        <f>'Data Entry'!L14+'Data Entry'!L17+'Data Entry'!N14+'Data Entry'!M59</f>
        <v>0</v>
      </c>
      <c r="J19" s="45"/>
    </row>
    <row r="20" spans="2:18">
      <c r="B20" s="425" t="s">
        <v>416</v>
      </c>
      <c r="C20" s="422"/>
      <c r="D20" s="422"/>
      <c r="E20" s="43">
        <f>SUM(D18:D19)</f>
        <v>0</v>
      </c>
      <c r="F20" s="44"/>
      <c r="G20" s="421" t="s">
        <v>432</v>
      </c>
      <c r="H20" s="421"/>
      <c r="I20" s="51">
        <f>SUM('Data Entry'!P53:P59)-'Data Entry'!K55-'Data Entry'!M59</f>
        <v>0</v>
      </c>
      <c r="J20" s="45"/>
    </row>
    <row r="21" spans="2:18">
      <c r="B21" s="46"/>
      <c r="C21" s="41"/>
      <c r="D21" s="4"/>
      <c r="E21" s="44"/>
      <c r="F21" s="44"/>
      <c r="G21" s="422" t="s">
        <v>433</v>
      </c>
      <c r="H21" s="422"/>
      <c r="I21" s="422"/>
      <c r="J21" s="52">
        <f>SUM(I19:I20)</f>
        <v>0</v>
      </c>
      <c r="L21" s="79"/>
    </row>
    <row r="22" spans="2:18">
      <c r="B22" s="424" t="s">
        <v>418</v>
      </c>
      <c r="C22" s="424"/>
      <c r="D22" s="425"/>
      <c r="E22" s="43">
        <f>SUM('Data Entry'!P26:P29)</f>
        <v>0</v>
      </c>
      <c r="F22" s="44"/>
      <c r="G22" s="41"/>
      <c r="H22" s="41"/>
      <c r="I22" s="41"/>
      <c r="J22" s="45"/>
    </row>
    <row r="23" spans="2:18">
      <c r="B23" s="445" t="s">
        <v>417</v>
      </c>
      <c r="C23" s="445"/>
      <c r="D23" s="441"/>
      <c r="E23" s="43">
        <f>SUM('Data Entry'!P32:P35)</f>
        <v>0</v>
      </c>
      <c r="F23" s="44"/>
      <c r="G23" s="391" t="s">
        <v>437</v>
      </c>
      <c r="H23" s="391"/>
      <c r="I23" s="391"/>
      <c r="J23" s="45"/>
    </row>
    <row r="24" spans="2:18">
      <c r="B24" s="46"/>
      <c r="C24" s="41"/>
      <c r="D24" s="41"/>
      <c r="E24" s="82"/>
      <c r="F24" s="82"/>
      <c r="G24" s="41"/>
      <c r="H24" s="41"/>
      <c r="I24" s="41"/>
      <c r="J24" s="45"/>
    </row>
    <row r="25" spans="2:18">
      <c r="B25" s="446" t="s">
        <v>1016</v>
      </c>
      <c r="C25" s="433"/>
      <c r="D25" s="48">
        <f>'Data Entry'!P38</f>
        <v>0</v>
      </c>
      <c r="E25" s="82"/>
      <c r="F25" s="82"/>
      <c r="G25" s="430" t="s">
        <v>1044</v>
      </c>
      <c r="H25" s="431"/>
      <c r="I25" s="51">
        <f>'Data Entry'!P102</f>
        <v>0</v>
      </c>
      <c r="J25" s="45"/>
      <c r="K25" s="41"/>
      <c r="L25" s="41"/>
      <c r="M25" s="41"/>
      <c r="N25" s="41"/>
      <c r="O25" s="41"/>
      <c r="P25" s="41"/>
      <c r="Q25" s="41"/>
      <c r="R25" s="41"/>
    </row>
    <row r="26" spans="2:18">
      <c r="B26" s="419" t="s">
        <v>1017</v>
      </c>
      <c r="C26" s="420"/>
      <c r="D26" s="48">
        <f>'Data Entry'!P39</f>
        <v>0</v>
      </c>
      <c r="G26" s="430" t="s">
        <v>1040</v>
      </c>
      <c r="H26" s="431"/>
      <c r="I26" s="48">
        <f>'Data Entry'!P99</f>
        <v>0</v>
      </c>
      <c r="J26" s="45"/>
    </row>
    <row r="27" spans="2:18">
      <c r="B27" s="419" t="s">
        <v>1043</v>
      </c>
      <c r="C27" s="420"/>
      <c r="D27" s="51">
        <f>'Data Entry'!P40</f>
        <v>0</v>
      </c>
      <c r="E27" s="41"/>
      <c r="F27" s="41"/>
      <c r="G27" s="432" t="s">
        <v>88</v>
      </c>
      <c r="H27" s="433"/>
      <c r="I27" s="48">
        <f>'Data Entry'!P100</f>
        <v>0</v>
      </c>
      <c r="J27" s="45"/>
    </row>
    <row r="28" spans="2:18">
      <c r="B28" s="424" t="s">
        <v>419</v>
      </c>
      <c r="C28" s="424"/>
      <c r="D28" s="425"/>
      <c r="E28" s="43">
        <f>SUM(D25:D27)</f>
        <v>0</v>
      </c>
      <c r="F28" s="44"/>
      <c r="G28" s="432" t="s">
        <v>405</v>
      </c>
      <c r="H28" s="433"/>
      <c r="I28" s="48">
        <f>'Data Entry'!P101</f>
        <v>0</v>
      </c>
      <c r="J28" s="45"/>
    </row>
    <row r="29" spans="2:18">
      <c r="B29" s="46"/>
      <c r="C29" s="41"/>
      <c r="D29" s="82"/>
      <c r="E29" s="41"/>
      <c r="F29" s="41"/>
      <c r="G29" s="430" t="s">
        <v>1042</v>
      </c>
      <c r="H29" s="434"/>
      <c r="I29" s="56">
        <f>'Data Entry'!P98+'Data Entry'!P103</f>
        <v>0</v>
      </c>
      <c r="J29" s="45"/>
    </row>
    <row r="30" spans="2:18">
      <c r="B30" s="441" t="s">
        <v>420</v>
      </c>
      <c r="C30" s="442"/>
      <c r="D30" s="443"/>
      <c r="E30" s="43">
        <f>SUM('Data Entry'!P43:P50)-SUM('Data Entry'!K43:K50)</f>
        <v>0</v>
      </c>
      <c r="F30" s="44"/>
      <c r="G30" s="435" t="s">
        <v>438</v>
      </c>
      <c r="H30" s="436"/>
      <c r="I30" s="437"/>
      <c r="J30" s="52">
        <f>SUM(I25:I29)</f>
        <v>0</v>
      </c>
      <c r="K30" s="79"/>
    </row>
    <row r="31" spans="2:18">
      <c r="B31" s="54"/>
      <c r="C31" s="49"/>
      <c r="D31" s="57"/>
      <c r="E31" s="41"/>
      <c r="F31" s="41"/>
      <c r="G31" s="41"/>
      <c r="H31" s="41"/>
      <c r="I31" s="41"/>
      <c r="J31" s="45"/>
    </row>
    <row r="32" spans="2:18">
      <c r="B32" s="425" t="s">
        <v>421</v>
      </c>
      <c r="C32" s="422"/>
      <c r="D32" s="422"/>
      <c r="E32" s="43">
        <f>SUM(E30,E28,E23,E22,E20,E16)</f>
        <v>0</v>
      </c>
      <c r="F32" s="44"/>
      <c r="G32" s="429" t="s">
        <v>117</v>
      </c>
      <c r="H32" s="429"/>
      <c r="I32" s="48">
        <f>'Data Entry'!P107</f>
        <v>0</v>
      </c>
      <c r="J32" s="45"/>
    </row>
    <row r="33" spans="2:10">
      <c r="B33" s="46"/>
      <c r="C33" s="41"/>
      <c r="D33" s="41"/>
      <c r="E33" s="41"/>
      <c r="F33" s="41"/>
      <c r="G33" s="429" t="s">
        <v>118</v>
      </c>
      <c r="H33" s="429"/>
      <c r="I33" s="48">
        <f>'Data Entry'!P108</f>
        <v>0</v>
      </c>
      <c r="J33" s="45"/>
    </row>
    <row r="34" spans="2:10">
      <c r="B34" s="444" t="s">
        <v>435</v>
      </c>
      <c r="C34" s="391"/>
      <c r="D34" s="391"/>
      <c r="E34" s="44"/>
      <c r="F34" s="44"/>
      <c r="G34" s="421" t="s">
        <v>119</v>
      </c>
      <c r="H34" s="421"/>
      <c r="I34" s="51">
        <f>'Data Entry'!P109</f>
        <v>0</v>
      </c>
      <c r="J34" s="45"/>
    </row>
    <row r="35" spans="2:10">
      <c r="B35" s="46"/>
      <c r="C35" s="41"/>
      <c r="D35" s="41"/>
      <c r="E35" s="41"/>
      <c r="F35" s="41"/>
      <c r="G35" s="422" t="s">
        <v>439</v>
      </c>
      <c r="H35" s="422"/>
      <c r="I35" s="422"/>
      <c r="J35" s="52">
        <f>SUM(I32:I34)</f>
        <v>0</v>
      </c>
    </row>
    <row r="36" spans="2:10">
      <c r="B36" s="433" t="s">
        <v>422</v>
      </c>
      <c r="C36" s="429"/>
      <c r="D36" s="48">
        <f>SUM('Data Entry'!P65:P73,'Data Entry'!P76:P79)-'Data Entry'!K66-'Data Entry'!K73</f>
        <v>0</v>
      </c>
      <c r="E36" s="44"/>
      <c r="F36" s="44"/>
      <c r="G36" s="41"/>
      <c r="H36" s="41"/>
      <c r="I36" s="41"/>
      <c r="J36" s="45"/>
    </row>
    <row r="37" spans="2:10">
      <c r="B37" s="53" t="s">
        <v>423</v>
      </c>
      <c r="C37" s="42"/>
      <c r="D37" s="48">
        <f>SUM('Data Entry'!P82:P84)-'Data Entry'!K84</f>
        <v>0</v>
      </c>
      <c r="E37" s="41"/>
      <c r="F37" s="41"/>
      <c r="G37" s="423" t="s">
        <v>440</v>
      </c>
      <c r="H37" s="424"/>
      <c r="I37" s="425"/>
      <c r="J37" s="47">
        <f>J30+J35</f>
        <v>0</v>
      </c>
    </row>
    <row r="38" spans="2:10">
      <c r="B38" s="425" t="s">
        <v>424</v>
      </c>
      <c r="C38" s="422"/>
      <c r="D38" s="422"/>
      <c r="E38" s="43">
        <f>SUM(D36:D37)</f>
        <v>0</v>
      </c>
      <c r="F38" s="44"/>
      <c r="G38" s="41"/>
      <c r="H38" s="41"/>
      <c r="I38" s="41"/>
      <c r="J38" s="50"/>
    </row>
    <row r="39" spans="2:10" ht="12.75" customHeight="1">
      <c r="B39" s="46"/>
      <c r="C39" s="58"/>
      <c r="D39" s="58"/>
      <c r="E39" s="82"/>
      <c r="F39" s="82"/>
      <c r="G39" s="426" t="s">
        <v>441</v>
      </c>
      <c r="H39" s="426"/>
      <c r="I39" s="426"/>
      <c r="J39" s="427">
        <f>SUM(J37+J17+E44)</f>
        <v>0</v>
      </c>
    </row>
    <row r="40" spans="2:10">
      <c r="B40" s="59" t="s">
        <v>1307</v>
      </c>
      <c r="C40" s="46"/>
      <c r="D40" s="51">
        <f>SUM('Data Entry'!P89,'Data Entry'!P91)</f>
        <v>0</v>
      </c>
      <c r="E40" s="82"/>
      <c r="F40" s="82"/>
      <c r="G40" s="426"/>
      <c r="H40" s="426"/>
      <c r="I40" s="426"/>
      <c r="J40" s="428"/>
    </row>
    <row r="41" spans="2:10">
      <c r="B41" s="60" t="s">
        <v>1036</v>
      </c>
      <c r="C41" s="55"/>
      <c r="D41" s="61">
        <f>'Data Entry'!P90</f>
        <v>0</v>
      </c>
      <c r="E41" s="62"/>
      <c r="F41" s="44"/>
      <c r="G41" s="41"/>
      <c r="H41" s="41"/>
      <c r="I41" s="41"/>
      <c r="J41" s="45"/>
    </row>
    <row r="42" spans="2:10">
      <c r="B42" s="425" t="s">
        <v>425</v>
      </c>
      <c r="C42" s="422"/>
      <c r="D42" s="422"/>
      <c r="E42" s="44">
        <f>SUM(D40:D41)</f>
        <v>0</v>
      </c>
      <c r="F42" s="83"/>
      <c r="G42" s="4" t="s">
        <v>120</v>
      </c>
      <c r="H42" s="41"/>
      <c r="I42" s="171">
        <f>'Data Entry'!C4</f>
        <v>0</v>
      </c>
      <c r="J42" s="45"/>
    </row>
    <row r="43" spans="2:10">
      <c r="B43" s="46"/>
      <c r="C43" s="41"/>
      <c r="D43" s="41"/>
      <c r="E43" s="63"/>
      <c r="F43" s="44"/>
      <c r="G43" s="41"/>
      <c r="H43" s="41"/>
      <c r="I43" s="41"/>
      <c r="J43" s="45"/>
    </row>
    <row r="44" spans="2:10">
      <c r="B44" s="425" t="s">
        <v>442</v>
      </c>
      <c r="C44" s="422"/>
      <c r="D44" s="435"/>
      <c r="E44" s="64">
        <f>SUM(E38,E42)</f>
        <v>0</v>
      </c>
      <c r="F44" s="83"/>
      <c r="G44" s="4" t="s">
        <v>121</v>
      </c>
      <c r="H44" s="41"/>
      <c r="I44" s="171">
        <f>'Data Entry'!C8</f>
        <v>0</v>
      </c>
      <c r="J44" s="45"/>
    </row>
    <row r="45" spans="2:10" ht="13.5" thickBot="1">
      <c r="B45" s="172"/>
      <c r="C45" s="173"/>
      <c r="D45" s="173"/>
      <c r="E45" s="84"/>
      <c r="F45" s="174"/>
      <c r="G45" s="175"/>
      <c r="H45" s="175"/>
      <c r="I45" s="175"/>
      <c r="J45" s="176"/>
    </row>
    <row r="46" spans="2:10" ht="1.5" customHeight="1">
      <c r="B46" s="76"/>
      <c r="C46" s="76"/>
      <c r="D46" s="65"/>
      <c r="E46" s="86"/>
      <c r="F46" s="86"/>
      <c r="G46" s="76"/>
      <c r="H46" s="76"/>
      <c r="I46" s="65"/>
      <c r="J46" s="65"/>
    </row>
    <row r="47" spans="2:10">
      <c r="D47" s="41"/>
      <c r="E47" s="85"/>
      <c r="F47" s="85"/>
      <c r="I47" s="41"/>
      <c r="J47" s="41"/>
    </row>
    <row r="48" spans="2:10">
      <c r="D48" s="41"/>
      <c r="E48" s="41"/>
      <c r="F48" s="41"/>
      <c r="I48" s="41"/>
      <c r="J48" s="41"/>
    </row>
    <row r="49" spans="4:10">
      <c r="D49" s="41"/>
      <c r="E49" s="4"/>
      <c r="F49" s="4"/>
      <c r="G49" s="4"/>
      <c r="H49" s="4"/>
      <c r="I49" s="41"/>
      <c r="J49" s="41"/>
    </row>
    <row r="50" spans="4:10">
      <c r="D50" s="41"/>
      <c r="E50" s="4"/>
      <c r="F50" s="4"/>
      <c r="G50" s="82"/>
      <c r="H50" s="4"/>
      <c r="I50" s="41"/>
      <c r="J50" s="41"/>
    </row>
    <row r="51" spans="4:10">
      <c r="D51" s="41"/>
      <c r="E51" s="4"/>
      <c r="F51" s="4"/>
      <c r="G51" s="82"/>
      <c r="H51" s="4"/>
      <c r="I51" s="41"/>
      <c r="J51" s="41"/>
    </row>
    <row r="52" spans="4:10">
      <c r="D52" s="41"/>
      <c r="E52" s="4"/>
      <c r="F52" s="4"/>
      <c r="G52" s="4"/>
      <c r="H52" s="44"/>
      <c r="I52" s="41"/>
      <c r="J52" s="41"/>
    </row>
    <row r="53" spans="4:10">
      <c r="D53" s="41"/>
      <c r="E53" s="4"/>
      <c r="F53" s="4"/>
      <c r="G53" s="4"/>
      <c r="H53" s="4"/>
      <c r="I53" s="41"/>
      <c r="J53" s="41"/>
    </row>
  </sheetData>
  <sheetProtection algorithmName="SHA-512" hashValue="XMuigSoN5fJr5KhF+nsZHZ432Y2BYZhJDwD5h8/OKtNTdTKYK4uq+VzemJu9LjHdpPHT0EFvAwB8jXUenCX71A==" saltValue="rQnrQeKQ2oasW5nbIVM/5w==" spinCount="100000" sheet="1" objects="1" scenarios="1"/>
  <mergeCells count="52">
    <mergeCell ref="B2:D2"/>
    <mergeCell ref="B7:J7"/>
    <mergeCell ref="B8:J8"/>
    <mergeCell ref="B3:J3"/>
    <mergeCell ref="B4:J4"/>
    <mergeCell ref="B5:J5"/>
    <mergeCell ref="B6:J6"/>
    <mergeCell ref="B23:D23"/>
    <mergeCell ref="B25:C25"/>
    <mergeCell ref="B10:D10"/>
    <mergeCell ref="B12:C12"/>
    <mergeCell ref="B13:C13"/>
    <mergeCell ref="B14:C14"/>
    <mergeCell ref="B15:C15"/>
    <mergeCell ref="B16:D16"/>
    <mergeCell ref="B18:C18"/>
    <mergeCell ref="B19:C19"/>
    <mergeCell ref="B42:D42"/>
    <mergeCell ref="B44:D44"/>
    <mergeCell ref="G10:I10"/>
    <mergeCell ref="G12:H12"/>
    <mergeCell ref="G13:H13"/>
    <mergeCell ref="G14:H14"/>
    <mergeCell ref="G15:I15"/>
    <mergeCell ref="G17:I17"/>
    <mergeCell ref="B28:D28"/>
    <mergeCell ref="B30:D30"/>
    <mergeCell ref="B32:D32"/>
    <mergeCell ref="B34:D34"/>
    <mergeCell ref="B36:C36"/>
    <mergeCell ref="B38:D38"/>
    <mergeCell ref="B20:D20"/>
    <mergeCell ref="B22:D22"/>
    <mergeCell ref="G39:I40"/>
    <mergeCell ref="J39:J40"/>
    <mergeCell ref="G33:H33"/>
    <mergeCell ref="G19:H19"/>
    <mergeCell ref="G20:H20"/>
    <mergeCell ref="G21:I21"/>
    <mergeCell ref="G23:I23"/>
    <mergeCell ref="G25:H25"/>
    <mergeCell ref="G26:H26"/>
    <mergeCell ref="G27:H27"/>
    <mergeCell ref="G28:H28"/>
    <mergeCell ref="G29:H29"/>
    <mergeCell ref="G30:I30"/>
    <mergeCell ref="G32:H32"/>
    <mergeCell ref="B26:C26"/>
    <mergeCell ref="B27:C27"/>
    <mergeCell ref="G34:H34"/>
    <mergeCell ref="G35:I35"/>
    <mergeCell ref="G37:I37"/>
  </mergeCells>
  <hyperlinks>
    <hyperlink ref="B2" location="'Table of Contents'!D3" display="'Table of Contents'!D3" xr:uid="{E6EE7487-7259-48B6-B4E0-C39D6EB05AD0}"/>
  </hyperlinks>
  <printOptions gridLines="1"/>
  <pageMargins left="0.25" right="0.25" top="0.75" bottom="0.75" header="0.3" footer="0.3"/>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34A6D-4038-46E1-ADBB-02F781211EA3}">
  <sheetPr>
    <tabColor rgb="FF00CCFF"/>
    <pageSetUpPr fitToPage="1"/>
  </sheetPr>
  <dimension ref="A1:P305"/>
  <sheetViews>
    <sheetView zoomScale="110" zoomScaleNormal="110" workbookViewId="0">
      <pane ySplit="13" topLeftCell="A14" activePane="bottomLeft" state="frozen"/>
      <selection pane="bottomLeft" activeCell="B13" sqref="B13"/>
    </sheetView>
  </sheetViews>
  <sheetFormatPr defaultColWidth="8.7109375" defaultRowHeight="12.75"/>
  <cols>
    <col min="1" max="1" width="1.140625" customWidth="1"/>
    <col min="2" max="2" width="8.42578125" style="100" customWidth="1"/>
    <col min="3" max="5" width="10.28515625" style="100" customWidth="1"/>
    <col min="6" max="6" width="7.5703125" style="100" customWidth="1"/>
    <col min="7" max="7" width="0.42578125" style="100" customWidth="1"/>
    <col min="8" max="8" width="14.7109375" style="100" customWidth="1"/>
    <col min="9" max="9" width="0.42578125" style="100" customWidth="1"/>
    <col min="10" max="10" width="14.7109375" style="100" customWidth="1"/>
    <col min="11" max="11" width="0.42578125" style="100" customWidth="1"/>
    <col min="12" max="12" width="14.7109375" style="100" customWidth="1"/>
    <col min="13" max="13" width="0.42578125" style="100" customWidth="1"/>
    <col min="14" max="14" width="14.7109375" style="100" customWidth="1"/>
    <col min="15" max="15" width="0.42578125" style="100" customWidth="1"/>
    <col min="16" max="16" width="14.7109375" style="100" customWidth="1"/>
    <col min="17" max="16384" width="8.7109375" style="100"/>
  </cols>
  <sheetData>
    <row r="1" spans="2:16" ht="15" customHeight="1">
      <c r="B1" s="463" t="str">
        <f>'Drop down options'!$D$2</f>
        <v>RETURN TO TABLE OF CONTENTS</v>
      </c>
      <c r="C1" s="463"/>
      <c r="D1" s="463"/>
      <c r="E1" s="463"/>
      <c r="F1" s="41"/>
      <c r="G1" s="41"/>
      <c r="H1" s="41"/>
      <c r="I1" s="41"/>
      <c r="J1" s="41"/>
      <c r="K1" s="41"/>
      <c r="L1" s="41"/>
      <c r="M1" s="41"/>
      <c r="N1" s="99" t="s">
        <v>109</v>
      </c>
      <c r="O1" s="99"/>
      <c r="P1" s="4">
        <f>'Data Entry'!G2</f>
        <v>0</v>
      </c>
    </row>
    <row r="2" spans="2:16">
      <c r="B2" s="464" t="str">
        <f>'Data Entry'!C2</f>
        <v/>
      </c>
      <c r="C2" s="464"/>
      <c r="D2" s="464"/>
      <c r="E2" s="464"/>
      <c r="F2" s="464"/>
      <c r="G2" s="464"/>
      <c r="H2" s="464"/>
      <c r="I2" s="464"/>
      <c r="J2" s="464"/>
      <c r="K2" s="464"/>
      <c r="L2" s="464"/>
      <c r="M2" s="464"/>
      <c r="N2" s="464"/>
      <c r="O2" s="464"/>
      <c r="P2" s="464"/>
    </row>
    <row r="3" spans="2:16">
      <c r="B3" s="464" t="str">
        <f>'Data Entry'!C3</f>
        <v/>
      </c>
      <c r="C3" s="464"/>
      <c r="D3" s="464"/>
      <c r="E3" s="464"/>
      <c r="F3" s="464"/>
      <c r="G3" s="464"/>
      <c r="H3" s="464"/>
      <c r="I3" s="464"/>
      <c r="J3" s="464"/>
      <c r="K3" s="464"/>
      <c r="L3" s="464"/>
      <c r="M3" s="464"/>
      <c r="N3" s="464"/>
      <c r="O3" s="464"/>
      <c r="P3" s="464"/>
    </row>
    <row r="4" spans="2:16">
      <c r="B4" s="464" t="s">
        <v>110</v>
      </c>
      <c r="C4" s="464"/>
      <c r="D4" s="464"/>
      <c r="E4" s="464"/>
      <c r="F4" s="464"/>
      <c r="G4" s="464"/>
      <c r="H4" s="464"/>
      <c r="I4" s="464"/>
      <c r="J4" s="464"/>
      <c r="K4" s="464"/>
      <c r="L4" s="464"/>
      <c r="M4" s="464"/>
      <c r="N4" s="464"/>
      <c r="O4" s="464"/>
      <c r="P4" s="464"/>
    </row>
    <row r="5" spans="2:16">
      <c r="B5" s="464" t="s">
        <v>1210</v>
      </c>
      <c r="C5" s="464"/>
      <c r="D5" s="464"/>
      <c r="E5" s="464"/>
      <c r="F5" s="464"/>
      <c r="G5" s="464"/>
      <c r="H5" s="464"/>
      <c r="I5" s="464"/>
      <c r="J5" s="464"/>
      <c r="K5" s="464"/>
      <c r="L5" s="464"/>
      <c r="M5" s="464"/>
      <c r="N5" s="464"/>
      <c r="O5" s="464"/>
      <c r="P5" s="464"/>
    </row>
    <row r="6" spans="2:16">
      <c r="B6" s="464" t="s">
        <v>112</v>
      </c>
      <c r="C6" s="464"/>
      <c r="D6" s="464"/>
      <c r="E6" s="464"/>
      <c r="F6" s="464"/>
      <c r="G6" s="464"/>
      <c r="H6" s="464"/>
      <c r="I6" s="464"/>
      <c r="J6" s="464"/>
      <c r="K6" s="464"/>
      <c r="L6" s="464"/>
      <c r="M6" s="464"/>
      <c r="N6" s="464"/>
      <c r="O6" s="464"/>
      <c r="P6" s="464"/>
    </row>
    <row r="7" spans="2:16">
      <c r="B7" s="464" t="str">
        <f>'Data Entry'!G1</f>
        <v>JUNE 30 2025</v>
      </c>
      <c r="C7" s="464"/>
      <c r="D7" s="464"/>
      <c r="E7" s="464"/>
      <c r="F7" s="464"/>
      <c r="G7" s="464"/>
      <c r="H7" s="464"/>
      <c r="I7" s="464"/>
      <c r="J7" s="464"/>
      <c r="K7" s="464"/>
      <c r="L7" s="464"/>
      <c r="M7" s="464"/>
      <c r="N7" s="464"/>
      <c r="O7" s="464"/>
      <c r="P7" s="464"/>
    </row>
    <row r="8" spans="2:16">
      <c r="B8" s="41"/>
      <c r="C8" s="41"/>
      <c r="D8" s="41"/>
      <c r="E8" s="41"/>
      <c r="F8" s="41"/>
      <c r="G8" s="41"/>
      <c r="H8" s="41"/>
      <c r="I8" s="41"/>
      <c r="J8" s="41"/>
      <c r="K8" s="41"/>
      <c r="L8" s="41"/>
      <c r="M8" s="41"/>
      <c r="N8" s="41"/>
      <c r="O8" s="41"/>
      <c r="P8" s="41"/>
    </row>
    <row r="9" spans="2:16">
      <c r="B9" s="41"/>
      <c r="C9" s="41"/>
      <c r="D9" s="41"/>
      <c r="E9" s="41"/>
      <c r="F9" s="41"/>
      <c r="G9" s="41"/>
      <c r="H9" s="41"/>
      <c r="I9" s="41"/>
      <c r="J9" s="41"/>
      <c r="K9" s="41"/>
      <c r="L9" s="41"/>
      <c r="M9" s="41"/>
      <c r="N9" s="41"/>
      <c r="O9" s="41"/>
      <c r="P9" s="41"/>
    </row>
    <row r="10" spans="2:16">
      <c r="B10" s="41"/>
      <c r="C10" s="41"/>
      <c r="D10" s="41"/>
      <c r="E10" s="41"/>
      <c r="F10" s="41"/>
      <c r="G10" s="41"/>
      <c r="H10" s="41"/>
      <c r="I10" s="41"/>
      <c r="J10" s="41"/>
      <c r="K10" s="41"/>
      <c r="L10" s="41"/>
      <c r="M10" s="41"/>
      <c r="N10" s="41"/>
      <c r="O10" s="41"/>
      <c r="P10" s="41"/>
    </row>
    <row r="11" spans="2:16" ht="12.95" customHeight="1">
      <c r="B11" s="41"/>
      <c r="C11" s="41"/>
      <c r="D11" s="41"/>
      <c r="E11" s="41"/>
      <c r="F11" s="41"/>
      <c r="G11" s="41"/>
      <c r="H11" s="102"/>
      <c r="I11" s="41"/>
      <c r="J11" s="4"/>
      <c r="K11" s="41"/>
      <c r="L11" s="103" t="s">
        <v>99</v>
      </c>
      <c r="M11" s="41"/>
      <c r="N11" s="103" t="s">
        <v>917</v>
      </c>
      <c r="O11" s="41"/>
      <c r="P11" s="103" t="s">
        <v>896</v>
      </c>
    </row>
    <row r="12" spans="2:16" ht="12.95" customHeight="1">
      <c r="B12" s="41"/>
      <c r="C12" s="41"/>
      <c r="D12" s="41"/>
      <c r="E12" s="41"/>
      <c r="F12" s="41"/>
      <c r="G12" s="41"/>
      <c r="H12" s="103" t="s">
        <v>72</v>
      </c>
      <c r="I12" s="104"/>
      <c r="J12" s="101" t="s">
        <v>73</v>
      </c>
      <c r="K12" s="104"/>
      <c r="L12" s="103" t="s">
        <v>98</v>
      </c>
      <c r="M12" s="104"/>
      <c r="N12" s="103" t="s">
        <v>392</v>
      </c>
      <c r="O12" s="104"/>
      <c r="P12" s="103" t="s">
        <v>385</v>
      </c>
    </row>
    <row r="13" spans="2:16" ht="15.75" thickBot="1">
      <c r="B13" s="105" t="s">
        <v>38</v>
      </c>
      <c r="C13" s="465" t="s">
        <v>54</v>
      </c>
      <c r="D13" s="465"/>
      <c r="E13" s="465"/>
      <c r="F13" s="465"/>
      <c r="G13" s="101"/>
      <c r="H13" s="106" t="str">
        <f>'Drop down options'!B4</f>
        <v>2024-2025</v>
      </c>
      <c r="I13" s="101"/>
      <c r="J13" s="106" t="str">
        <f>H13</f>
        <v>2024-2025</v>
      </c>
      <c r="K13" s="101"/>
      <c r="L13" s="106" t="str">
        <f>H13</f>
        <v>2024-2025</v>
      </c>
      <c r="M13" s="101"/>
      <c r="N13" s="106" t="str">
        <f>H13</f>
        <v>2024-2025</v>
      </c>
      <c r="O13" s="101"/>
      <c r="P13" s="106" t="str">
        <f>H13</f>
        <v>2024-2025</v>
      </c>
    </row>
    <row r="14" spans="2:16">
      <c r="B14" s="99" t="s">
        <v>897</v>
      </c>
      <c r="C14" s="459" t="s">
        <v>899</v>
      </c>
      <c r="D14" s="459"/>
      <c r="E14" s="459"/>
      <c r="F14" s="459"/>
      <c r="G14" s="41"/>
      <c r="H14" s="107">
        <f>'Data Entry'!P117+'Data Entry'!P118</f>
        <v>0</v>
      </c>
      <c r="I14" s="41"/>
      <c r="J14" s="108"/>
      <c r="K14" s="41"/>
      <c r="L14" s="108"/>
      <c r="M14" s="41"/>
      <c r="N14" s="108"/>
      <c r="O14" s="41"/>
      <c r="P14" s="108"/>
    </row>
    <row r="15" spans="2:16">
      <c r="B15" s="41">
        <v>3000</v>
      </c>
      <c r="C15" s="458" t="s">
        <v>898</v>
      </c>
      <c r="D15" s="458"/>
      <c r="E15" s="458"/>
      <c r="F15" s="458"/>
      <c r="G15" s="41"/>
      <c r="H15" s="109">
        <f>SUM('Data Entry'!P120,'Data Entry'!P122,'Data Entry'!P126:P127)-SUM('Data Entry'!L122)</f>
        <v>0</v>
      </c>
      <c r="I15" s="41"/>
      <c r="J15" s="109">
        <f>'Data Entry'!L122</f>
        <v>0</v>
      </c>
      <c r="K15" s="41"/>
      <c r="L15" s="109">
        <f>'Data Entry'!M123</f>
        <v>0</v>
      </c>
      <c r="M15" s="41"/>
      <c r="N15" s="109">
        <f>'Data Entry'!N124</f>
        <v>0</v>
      </c>
      <c r="O15" s="41"/>
      <c r="P15" s="110"/>
    </row>
    <row r="16" spans="2:16">
      <c r="B16" s="41">
        <v>3030</v>
      </c>
      <c r="C16" s="458" t="s">
        <v>346</v>
      </c>
      <c r="D16" s="458"/>
      <c r="E16" s="458"/>
      <c r="F16" s="458"/>
      <c r="G16" s="41"/>
      <c r="H16" s="110"/>
      <c r="I16" s="41"/>
      <c r="J16" s="109">
        <f>'Data Entry'!P119</f>
        <v>0</v>
      </c>
      <c r="K16" s="41"/>
      <c r="L16" s="110"/>
      <c r="M16" s="41"/>
      <c r="N16" s="110"/>
      <c r="O16" s="41"/>
      <c r="P16" s="110"/>
    </row>
    <row r="17" spans="2:16">
      <c r="B17" s="41">
        <v>3050</v>
      </c>
      <c r="C17" s="458" t="s">
        <v>248</v>
      </c>
      <c r="D17" s="458"/>
      <c r="E17" s="458"/>
      <c r="F17" s="458"/>
      <c r="G17" s="41"/>
      <c r="H17" s="109">
        <f>SUM('Data Entry'!C121:I121)</f>
        <v>0</v>
      </c>
      <c r="I17" s="41"/>
      <c r="J17" s="109">
        <f>'Data Entry'!L121</f>
        <v>0</v>
      </c>
      <c r="K17" s="41"/>
      <c r="L17" s="110"/>
      <c r="M17" s="41"/>
      <c r="N17" s="110"/>
      <c r="O17" s="41"/>
      <c r="P17" s="110"/>
    </row>
    <row r="18" spans="2:16">
      <c r="B18" s="41">
        <v>3100</v>
      </c>
      <c r="C18" s="458" t="s">
        <v>900</v>
      </c>
      <c r="D18" s="458"/>
      <c r="E18" s="458"/>
      <c r="F18" s="458"/>
      <c r="G18" s="41"/>
      <c r="H18" s="109">
        <f>SUM('Data Entry'!P136)</f>
        <v>0</v>
      </c>
      <c r="I18" s="41"/>
      <c r="J18" s="110"/>
      <c r="K18" s="41"/>
      <c r="L18" s="110"/>
      <c r="M18" s="41"/>
      <c r="N18" s="110"/>
      <c r="O18" s="41"/>
      <c r="P18" s="110"/>
    </row>
    <row r="19" spans="2:16">
      <c r="B19" s="41">
        <v>3300</v>
      </c>
      <c r="C19" s="458" t="s">
        <v>901</v>
      </c>
      <c r="D19" s="458"/>
      <c r="E19" s="458"/>
      <c r="F19" s="458"/>
      <c r="G19" s="41"/>
      <c r="H19" s="109">
        <f>'Data Entry'!P142</f>
        <v>0</v>
      </c>
      <c r="I19" s="41"/>
      <c r="J19" s="110"/>
      <c r="K19" s="41"/>
      <c r="L19" s="110"/>
      <c r="M19" s="41"/>
      <c r="N19" s="110"/>
      <c r="O19" s="41"/>
      <c r="P19" s="110"/>
    </row>
    <row r="20" spans="2:16">
      <c r="B20" s="99" t="s">
        <v>903</v>
      </c>
      <c r="C20" s="458" t="s">
        <v>909</v>
      </c>
      <c r="D20" s="458"/>
      <c r="E20" s="458"/>
      <c r="F20" s="458"/>
      <c r="G20" s="41"/>
      <c r="H20" s="109">
        <f>SUM('Data Entry'!P144:P147,'Data Entry'!P151,'Data Entry'!P154:P156)-SUM('Data Entry'!L144,'Data Entry'!L151,'Data Entry'!L156)</f>
        <v>0</v>
      </c>
      <c r="I20" s="41"/>
      <c r="J20" s="109">
        <f>SUM('Data Entry'!L144,'Data Entry'!L151,'Data Entry'!L156)</f>
        <v>0</v>
      </c>
      <c r="K20" s="41"/>
      <c r="L20" s="109">
        <f>'Data Entry'!M152</f>
        <v>0</v>
      </c>
      <c r="M20" s="41"/>
      <c r="N20" s="109">
        <f>'Data Entry'!N153</f>
        <v>0</v>
      </c>
      <c r="O20" s="41"/>
      <c r="P20" s="110"/>
    </row>
    <row r="21" spans="2:16">
      <c r="B21" s="41">
        <v>3455</v>
      </c>
      <c r="C21" s="458" t="s">
        <v>371</v>
      </c>
      <c r="D21" s="458"/>
      <c r="E21" s="458"/>
      <c r="F21" s="458"/>
      <c r="G21" s="41"/>
      <c r="H21" s="110"/>
      <c r="I21" s="41"/>
      <c r="J21" s="110"/>
      <c r="K21" s="41"/>
      <c r="L21" s="110"/>
      <c r="M21" s="41"/>
      <c r="N21" s="110"/>
      <c r="O21" s="41"/>
      <c r="P21" s="109">
        <f>SUM('Data Entry'!P148:P149)</f>
        <v>0</v>
      </c>
    </row>
    <row r="22" spans="2:16">
      <c r="B22" s="41">
        <v>3500</v>
      </c>
      <c r="C22" s="458" t="s">
        <v>1159</v>
      </c>
      <c r="D22" s="458"/>
      <c r="E22" s="458"/>
      <c r="F22" s="458"/>
      <c r="G22" s="41"/>
      <c r="H22" s="109">
        <f>'Data Entry'!P164</f>
        <v>0</v>
      </c>
      <c r="I22" s="41"/>
      <c r="J22" s="110"/>
      <c r="K22" s="41"/>
      <c r="L22" s="110"/>
      <c r="M22" s="41"/>
      <c r="N22" s="110"/>
      <c r="O22" s="41"/>
      <c r="P22" s="110"/>
    </row>
    <row r="23" spans="2:16" ht="13.5" thickBot="1">
      <c r="B23" s="41">
        <v>3600</v>
      </c>
      <c r="C23" s="458" t="s">
        <v>902</v>
      </c>
      <c r="D23" s="458"/>
      <c r="E23" s="458"/>
      <c r="F23" s="458"/>
      <c r="G23" s="41"/>
      <c r="H23" s="111">
        <f>'Data Entry'!P182</f>
        <v>0</v>
      </c>
      <c r="I23" s="41"/>
      <c r="J23" s="112"/>
      <c r="K23" s="41"/>
      <c r="L23" s="112"/>
      <c r="M23" s="41"/>
      <c r="N23" s="112"/>
      <c r="O23" s="41"/>
      <c r="P23" s="112"/>
    </row>
    <row r="24" spans="2:16" ht="14.1" customHeight="1">
      <c r="B24" s="41"/>
      <c r="C24" s="460" t="s">
        <v>924</v>
      </c>
      <c r="D24" s="460"/>
      <c r="E24" s="460"/>
      <c r="F24" s="460"/>
      <c r="G24" s="41"/>
      <c r="H24" s="113">
        <f>SUM(H14:H23)</f>
        <v>0</v>
      </c>
      <c r="I24" s="41"/>
      <c r="J24" s="113">
        <f>SUM(J14:J23)</f>
        <v>0</v>
      </c>
      <c r="K24" s="41"/>
      <c r="L24" s="113">
        <f>SUM(L14:L23)</f>
        <v>0</v>
      </c>
      <c r="M24" s="41"/>
      <c r="N24" s="113">
        <f>SUM(N14:N23)</f>
        <v>0</v>
      </c>
      <c r="O24" s="41"/>
      <c r="P24" s="113">
        <f>SUM(P14:P23)</f>
        <v>0</v>
      </c>
    </row>
    <row r="25" spans="2:16" ht="14.1" customHeight="1">
      <c r="B25" s="41"/>
      <c r="C25" s="8"/>
      <c r="D25" s="8"/>
      <c r="E25" s="8"/>
      <c r="F25" s="8"/>
      <c r="G25" s="41"/>
      <c r="H25" s="44"/>
      <c r="I25" s="41"/>
      <c r="J25" s="44"/>
      <c r="K25" s="41"/>
      <c r="L25" s="44"/>
      <c r="M25" s="41"/>
      <c r="N25" s="44"/>
      <c r="O25" s="41"/>
      <c r="P25" s="44"/>
    </row>
    <row r="26" spans="2:16" ht="15">
      <c r="B26" s="41"/>
      <c r="C26" s="450" t="s">
        <v>67</v>
      </c>
      <c r="D26" s="450"/>
      <c r="E26" s="450"/>
      <c r="F26" s="450"/>
      <c r="G26" s="41"/>
      <c r="H26" s="41"/>
      <c r="I26" s="41"/>
      <c r="J26" s="41"/>
      <c r="K26" s="41"/>
      <c r="L26" s="41"/>
      <c r="M26" s="41"/>
      <c r="N26" s="41"/>
      <c r="O26" s="41"/>
      <c r="P26" s="41"/>
    </row>
    <row r="27" spans="2:16">
      <c r="B27" s="99">
        <v>4010</v>
      </c>
      <c r="C27" s="458" t="s">
        <v>293</v>
      </c>
      <c r="D27" s="458"/>
      <c r="E27" s="458"/>
      <c r="F27" s="458"/>
      <c r="G27" s="41"/>
      <c r="H27" s="107">
        <f>SUM('Data Entry'!C192:I192)</f>
        <v>0</v>
      </c>
      <c r="I27" s="41"/>
      <c r="J27" s="107">
        <f>SUM('Data Entry'!L192)</f>
        <v>0</v>
      </c>
      <c r="K27" s="41"/>
      <c r="L27" s="107">
        <f>'Data Entry'!M192</f>
        <v>0</v>
      </c>
      <c r="M27" s="41"/>
      <c r="N27" s="107">
        <f>'Data Entry'!N192</f>
        <v>0</v>
      </c>
      <c r="O27" s="41"/>
      <c r="P27" s="108"/>
    </row>
    <row r="28" spans="2:16">
      <c r="B28" s="99" t="s">
        <v>39</v>
      </c>
      <c r="C28" s="458" t="s">
        <v>904</v>
      </c>
      <c r="D28" s="458"/>
      <c r="E28" s="458"/>
      <c r="F28" s="458"/>
      <c r="G28" s="41"/>
      <c r="H28" s="109">
        <f>SUM('Data Entry'!C193:I194,'Data Entry'!C198:I203)</f>
        <v>0</v>
      </c>
      <c r="I28" s="41"/>
      <c r="J28" s="107">
        <f>SUM('Data Entry'!L193:L194,'Data Entry'!L198:L203)</f>
        <v>0</v>
      </c>
      <c r="K28" s="41"/>
      <c r="L28" s="107">
        <f>SUM('Data Entry'!M193:M194,'Data Entry'!M198:M203)</f>
        <v>0</v>
      </c>
      <c r="M28" s="41"/>
      <c r="N28" s="109">
        <f>SUM('Data Entry'!N193:N194,'Data Entry'!N198:N203)</f>
        <v>0</v>
      </c>
      <c r="O28" s="41"/>
      <c r="P28" s="110"/>
    </row>
    <row r="29" spans="2:16">
      <c r="B29" s="99" t="s">
        <v>40</v>
      </c>
      <c r="C29" s="458" t="s">
        <v>1161</v>
      </c>
      <c r="D29" s="458"/>
      <c r="E29" s="458"/>
      <c r="F29" s="458"/>
      <c r="G29" s="41"/>
      <c r="H29" s="109">
        <f>SUM(H27:H28)</f>
        <v>0</v>
      </c>
      <c r="I29" s="41"/>
      <c r="J29" s="109">
        <f>SUM(J27:J28)</f>
        <v>0</v>
      </c>
      <c r="K29" s="41"/>
      <c r="L29" s="109">
        <f>SUM(L27:L28)</f>
        <v>0</v>
      </c>
      <c r="M29" s="41"/>
      <c r="N29" s="109">
        <f>SUM(N27:N28)</f>
        <v>0</v>
      </c>
      <c r="O29" s="41"/>
      <c r="P29" s="110"/>
    </row>
    <row r="30" spans="2:16">
      <c r="B30" s="99" t="s">
        <v>41</v>
      </c>
      <c r="C30" s="458" t="s">
        <v>905</v>
      </c>
      <c r="D30" s="458"/>
      <c r="E30" s="458"/>
      <c r="F30" s="458"/>
      <c r="G30" s="41"/>
      <c r="H30" s="109">
        <f>SUM('Data Entry'!C206:I216)</f>
        <v>0</v>
      </c>
      <c r="I30" s="41"/>
      <c r="J30" s="109">
        <f>SUM('Data Entry'!L206:L216)</f>
        <v>0</v>
      </c>
      <c r="K30" s="41"/>
      <c r="L30" s="109">
        <f>SUM('Data Entry'!M206:M216)</f>
        <v>0</v>
      </c>
      <c r="M30" s="41"/>
      <c r="N30" s="109">
        <f>SUM('Data Entry'!N206:N216)</f>
        <v>0</v>
      </c>
      <c r="O30" s="41"/>
      <c r="P30" s="110"/>
    </row>
    <row r="31" spans="2:16">
      <c r="B31" s="99" t="s">
        <v>42</v>
      </c>
      <c r="C31" s="458" t="s">
        <v>906</v>
      </c>
      <c r="D31" s="458"/>
      <c r="E31" s="458"/>
      <c r="F31" s="458"/>
      <c r="G31" s="41"/>
      <c r="H31" s="109">
        <f>SUM('Data Entry'!C219:I226,'Data Entry'!C229:I231)</f>
        <v>0</v>
      </c>
      <c r="I31" s="41"/>
      <c r="J31" s="109">
        <f>SUM('Data Entry'!L219:L226,'Data Entry'!L229:L231)</f>
        <v>0</v>
      </c>
      <c r="K31" s="41"/>
      <c r="L31" s="109">
        <f>SUM('Data Entry'!M219:M226,'Data Entry'!M229:M231)</f>
        <v>0</v>
      </c>
      <c r="M31" s="41"/>
      <c r="N31" s="109">
        <f>SUM('Data Entry'!N219:N226,'Data Entry'!N229:N231)</f>
        <v>0</v>
      </c>
      <c r="O31" s="41"/>
      <c r="P31" s="110"/>
    </row>
    <row r="32" spans="2:16">
      <c r="B32" s="99" t="s">
        <v>43</v>
      </c>
      <c r="C32" s="458" t="s">
        <v>1162</v>
      </c>
      <c r="D32" s="458"/>
      <c r="E32" s="458"/>
      <c r="F32" s="458"/>
      <c r="G32" s="41"/>
      <c r="H32" s="109">
        <f>SUM('Data Entry'!C234:I239,'Data Entry'!C242:I242,'Data Entry'!C244:I247,'Data Entry'!C249:I249,'Data Entry'!C251:I254)</f>
        <v>0</v>
      </c>
      <c r="I32" s="41"/>
      <c r="J32" s="109">
        <f>SUM('Data Entry'!L234:L239,'Data Entry'!L242,'Data Entry'!L244:L247,'Data Entry'!L249,'Data Entry'!L251:L254)</f>
        <v>0</v>
      </c>
      <c r="K32" s="41"/>
      <c r="L32" s="109">
        <f>SUM('Data Entry'!M234:M239,'Data Entry'!M242,'Data Entry'!M244:M247,'Data Entry'!M249,'Data Entry'!M251:M254)</f>
        <v>0</v>
      </c>
      <c r="M32" s="41"/>
      <c r="N32" s="109">
        <f>SUM('Data Entry'!N234:N239,'Data Entry'!N242,'Data Entry'!N244:N247,'Data Entry'!N249,'Data Entry'!N251:N254)</f>
        <v>0</v>
      </c>
      <c r="O32" s="41"/>
      <c r="P32" s="110"/>
    </row>
    <row r="33" spans="2:16">
      <c r="B33" s="99">
        <v>4760</v>
      </c>
      <c r="C33" s="458" t="s">
        <v>60</v>
      </c>
      <c r="D33" s="458"/>
      <c r="E33" s="458"/>
      <c r="F33" s="458"/>
      <c r="G33" s="41"/>
      <c r="H33" s="109">
        <f>SUM('Data Entry'!E250,'Data Entry'!G250)</f>
        <v>0</v>
      </c>
      <c r="I33" s="41"/>
      <c r="J33" s="110"/>
      <c r="K33" s="41"/>
      <c r="L33" s="110"/>
      <c r="M33" s="41"/>
      <c r="N33" s="110"/>
      <c r="O33" s="41"/>
      <c r="P33" s="110"/>
    </row>
    <row r="34" spans="2:16">
      <c r="B34" s="41">
        <v>4810.1000000000004</v>
      </c>
      <c r="C34" s="458" t="s">
        <v>908</v>
      </c>
      <c r="D34" s="458"/>
      <c r="E34" s="458"/>
      <c r="F34" s="458"/>
      <c r="G34" s="41"/>
      <c r="H34" s="109">
        <f>'Data Entry'!E256</f>
        <v>0</v>
      </c>
      <c r="I34" s="41"/>
      <c r="J34" s="108"/>
      <c r="K34" s="41"/>
      <c r="L34" s="108"/>
      <c r="M34" s="41"/>
      <c r="N34" s="108"/>
      <c r="O34" s="41"/>
      <c r="P34" s="110"/>
    </row>
    <row r="35" spans="2:16" ht="13.5" thickBot="1">
      <c r="B35" s="41">
        <v>4810.2</v>
      </c>
      <c r="C35" s="458" t="s">
        <v>907</v>
      </c>
      <c r="D35" s="458"/>
      <c r="E35" s="458"/>
      <c r="F35" s="458"/>
      <c r="G35" s="41"/>
      <c r="H35" s="114">
        <f>'Data Entry'!J257</f>
        <v>0</v>
      </c>
      <c r="I35" s="41"/>
      <c r="J35" s="115"/>
      <c r="K35" s="41"/>
      <c r="L35" s="115"/>
      <c r="M35" s="41"/>
      <c r="N35" s="120"/>
      <c r="O35" s="41"/>
      <c r="P35" s="115"/>
    </row>
    <row r="36" spans="2:16" ht="14.1" customHeight="1" thickBot="1">
      <c r="B36" s="41"/>
      <c r="C36" s="460" t="s">
        <v>1169</v>
      </c>
      <c r="D36" s="460"/>
      <c r="E36" s="460"/>
      <c r="F36" s="460"/>
      <c r="G36" s="41"/>
      <c r="H36" s="44">
        <f>SUM(H29:H35)</f>
        <v>0</v>
      </c>
      <c r="I36" s="41"/>
      <c r="J36" s="116">
        <f>SUM(J29:J35)</f>
        <v>0</v>
      </c>
      <c r="K36" s="41"/>
      <c r="L36" s="116">
        <f>SUM(L29:L35)</f>
        <v>0</v>
      </c>
      <c r="M36" s="41"/>
      <c r="N36" s="116">
        <f>SUM(N29:N35)</f>
        <v>0</v>
      </c>
      <c r="O36" s="41"/>
      <c r="P36" s="117"/>
    </row>
    <row r="37" spans="2:16" ht="12.95" customHeight="1" thickBot="1">
      <c r="B37" s="41"/>
      <c r="C37" s="461" t="s">
        <v>1164</v>
      </c>
      <c r="D37" s="462"/>
      <c r="E37" s="462"/>
      <c r="F37" s="462"/>
      <c r="G37" s="118"/>
      <c r="H37" s="119">
        <f>H24-H36</f>
        <v>0</v>
      </c>
      <c r="I37" s="41"/>
      <c r="J37" s="120"/>
      <c r="K37" s="41"/>
      <c r="L37" s="120"/>
      <c r="M37" s="41"/>
      <c r="N37" s="120"/>
      <c r="O37" s="41"/>
      <c r="P37" s="120"/>
    </row>
    <row r="38" spans="2:16" ht="12.95" customHeight="1">
      <c r="B38" s="41"/>
      <c r="C38" s="4"/>
      <c r="D38" s="4"/>
      <c r="E38" s="4"/>
      <c r="F38" s="4"/>
      <c r="G38" s="41"/>
      <c r="H38" s="44"/>
      <c r="I38" s="41"/>
      <c r="J38" s="41"/>
      <c r="K38" s="41"/>
      <c r="L38" s="41"/>
      <c r="M38" s="41"/>
      <c r="N38" s="41"/>
      <c r="O38" s="41"/>
      <c r="P38" s="41"/>
    </row>
    <row r="39" spans="2:16" ht="15">
      <c r="B39" s="121" t="s">
        <v>913</v>
      </c>
      <c r="C39" s="450" t="s">
        <v>910</v>
      </c>
      <c r="D39" s="450"/>
      <c r="E39" s="450"/>
      <c r="F39" s="450"/>
      <c r="G39" s="41"/>
      <c r="H39" s="41"/>
      <c r="I39" s="41"/>
      <c r="J39" s="41"/>
      <c r="K39" s="41"/>
      <c r="L39" s="41"/>
      <c r="M39" s="41"/>
      <c r="N39" s="41"/>
      <c r="O39" s="41"/>
      <c r="P39" s="41"/>
    </row>
    <row r="40" spans="2:16">
      <c r="B40" s="41">
        <v>3070</v>
      </c>
      <c r="C40" s="41" t="s">
        <v>912</v>
      </c>
      <c r="D40" s="41"/>
      <c r="E40" s="41"/>
      <c r="F40" s="41"/>
      <c r="G40" s="41"/>
      <c r="H40" s="107">
        <f>'Data Entry'!P125</f>
        <v>0</v>
      </c>
      <c r="I40" s="41"/>
      <c r="J40" s="122"/>
      <c r="K40" s="41"/>
      <c r="L40" s="122"/>
      <c r="M40" s="41"/>
      <c r="N40" s="122"/>
      <c r="O40" s="41"/>
      <c r="P40" s="108"/>
    </row>
    <row r="41" spans="2:16">
      <c r="B41" s="41">
        <v>3460</v>
      </c>
      <c r="C41" s="41" t="s">
        <v>911</v>
      </c>
      <c r="D41" s="41"/>
      <c r="E41" s="41"/>
      <c r="F41" s="41"/>
      <c r="G41" s="41"/>
      <c r="H41" s="109">
        <f>'Data Entry'!P150</f>
        <v>0</v>
      </c>
      <c r="I41" s="41"/>
      <c r="J41" s="122"/>
      <c r="K41" s="41"/>
      <c r="L41" s="122"/>
      <c r="M41" s="41"/>
      <c r="N41" s="123"/>
      <c r="O41" s="41"/>
      <c r="P41" s="110"/>
    </row>
    <row r="42" spans="2:16" ht="13.5" thickBot="1">
      <c r="B42" s="99" t="s">
        <v>281</v>
      </c>
      <c r="C42" s="41" t="s">
        <v>1160</v>
      </c>
      <c r="D42" s="41"/>
      <c r="E42" s="41"/>
      <c r="F42" s="41"/>
      <c r="G42" s="41"/>
      <c r="H42" s="124"/>
      <c r="I42" s="41"/>
      <c r="J42" s="114">
        <f>'Data Entry'!P157</f>
        <v>0</v>
      </c>
      <c r="K42" s="41"/>
      <c r="L42" s="124"/>
      <c r="M42" s="41"/>
      <c r="N42" s="124"/>
      <c r="O42" s="41"/>
      <c r="P42" s="125"/>
    </row>
    <row r="43" spans="2:16" ht="14.1" customHeight="1">
      <c r="B43" s="41"/>
      <c r="C43" s="460" t="s">
        <v>1170</v>
      </c>
      <c r="D43" s="460"/>
      <c r="E43" s="460"/>
      <c r="F43" s="460"/>
      <c r="G43" s="41"/>
      <c r="H43" s="113">
        <f>SUM(H40:H42)</f>
        <v>0</v>
      </c>
      <c r="I43" s="41"/>
      <c r="J43" s="113">
        <f>SUM(J40:J42)</f>
        <v>0</v>
      </c>
      <c r="K43" s="41"/>
      <c r="L43" s="126"/>
      <c r="M43" s="41"/>
      <c r="N43" s="126"/>
      <c r="O43" s="41"/>
      <c r="P43" s="127"/>
    </row>
    <row r="44" spans="2:16" ht="14.1" customHeight="1">
      <c r="B44" s="41"/>
      <c r="C44" s="8"/>
      <c r="D44" s="8"/>
      <c r="E44" s="8"/>
      <c r="F44" s="8"/>
      <c r="G44" s="41"/>
      <c r="H44" s="44"/>
      <c r="I44" s="41"/>
      <c r="J44" s="63"/>
      <c r="K44" s="41"/>
      <c r="L44" s="41"/>
      <c r="M44" s="41"/>
      <c r="N44" s="41"/>
      <c r="O44" s="41"/>
      <c r="P44" s="49"/>
    </row>
    <row r="45" spans="2:16" ht="15">
      <c r="B45" s="121" t="s">
        <v>914</v>
      </c>
      <c r="C45" s="450" t="s">
        <v>915</v>
      </c>
      <c r="D45" s="450"/>
      <c r="E45" s="450"/>
      <c r="F45" s="450"/>
      <c r="G45" s="41"/>
      <c r="H45" s="41"/>
      <c r="I45" s="41"/>
      <c r="J45" s="41"/>
      <c r="K45" s="41"/>
      <c r="L45" s="41"/>
      <c r="M45" s="41"/>
      <c r="N45" s="41"/>
      <c r="O45" s="41"/>
      <c r="P45" s="41"/>
    </row>
    <row r="46" spans="2:16">
      <c r="B46" s="41">
        <v>4690</v>
      </c>
      <c r="C46" s="458" t="s">
        <v>916</v>
      </c>
      <c r="D46" s="458"/>
      <c r="E46" s="458"/>
      <c r="F46" s="458"/>
      <c r="G46" s="41"/>
      <c r="H46" s="109">
        <f>SUM('Data Entry'!C243:I243)</f>
        <v>0</v>
      </c>
      <c r="I46" s="41"/>
      <c r="J46" s="122"/>
      <c r="K46" s="41"/>
      <c r="L46" s="122"/>
      <c r="M46" s="41"/>
      <c r="N46" s="123"/>
      <c r="O46" s="41"/>
      <c r="P46" s="110"/>
    </row>
    <row r="47" spans="2:16">
      <c r="B47" s="41">
        <v>4740</v>
      </c>
      <c r="C47" s="458" t="s">
        <v>44</v>
      </c>
      <c r="D47" s="458"/>
      <c r="E47" s="458"/>
      <c r="F47" s="458"/>
      <c r="G47" s="41"/>
      <c r="H47" s="109">
        <f>SUM('Data Entry'!C248:I248)</f>
        <v>0</v>
      </c>
      <c r="I47" s="41"/>
      <c r="J47" s="109">
        <f>SUM('Data Entry'!L248)</f>
        <v>0</v>
      </c>
      <c r="K47" s="41"/>
      <c r="L47" s="109">
        <f>SUM('Data Entry'!M248)</f>
        <v>0</v>
      </c>
      <c r="M47" s="41"/>
      <c r="N47" s="109">
        <f>SUM('Data Entry'!N248)</f>
        <v>0</v>
      </c>
      <c r="O47" s="41"/>
      <c r="P47" s="110"/>
    </row>
    <row r="48" spans="2:16" ht="13.5" thickBot="1">
      <c r="B48" s="99" t="s">
        <v>1134</v>
      </c>
      <c r="C48" s="458" t="s">
        <v>1163</v>
      </c>
      <c r="D48" s="458"/>
      <c r="E48" s="458"/>
      <c r="F48" s="458"/>
      <c r="G48" s="41"/>
      <c r="H48" s="124"/>
      <c r="I48" s="41"/>
      <c r="J48" s="114">
        <f>'Data Entry'!K258</f>
        <v>0</v>
      </c>
      <c r="K48" s="41"/>
      <c r="L48" s="128"/>
      <c r="M48" s="41"/>
      <c r="N48" s="124"/>
      <c r="O48" s="41"/>
      <c r="P48" s="125"/>
    </row>
    <row r="49" spans="2:16" ht="14.1" customHeight="1" thickBot="1">
      <c r="B49" s="41"/>
      <c r="C49" s="460" t="s">
        <v>1171</v>
      </c>
      <c r="D49" s="460"/>
      <c r="E49" s="460"/>
      <c r="F49" s="460"/>
      <c r="G49" s="41"/>
      <c r="H49" s="116">
        <f>SUM(H46:H48)</f>
        <v>0</v>
      </c>
      <c r="I49" s="41"/>
      <c r="J49" s="129">
        <f>SUM(J46:J48)</f>
        <v>0</v>
      </c>
      <c r="K49" s="41"/>
      <c r="L49" s="116">
        <f>SUM(L46:L48)</f>
        <v>0</v>
      </c>
      <c r="M49" s="41"/>
      <c r="N49" s="63">
        <f>SUM(N46:N48)</f>
        <v>0</v>
      </c>
      <c r="O49" s="41"/>
      <c r="P49" s="117"/>
    </row>
    <row r="50" spans="2:16" ht="14.1" customHeight="1">
      <c r="B50" s="41"/>
      <c r="C50" s="8"/>
      <c r="D50" s="8"/>
      <c r="E50" s="8"/>
      <c r="F50" s="8"/>
      <c r="G50" s="41"/>
      <c r="H50" s="129"/>
      <c r="I50" s="41"/>
      <c r="J50" s="129"/>
      <c r="K50" s="41"/>
      <c r="L50" s="129"/>
      <c r="M50" s="41"/>
      <c r="N50" s="129"/>
      <c r="O50" s="41"/>
      <c r="P50" s="65"/>
    </row>
    <row r="51" spans="2:16" ht="13.5" thickBot="1">
      <c r="B51" s="41"/>
      <c r="C51" s="460" t="s">
        <v>1172</v>
      </c>
      <c r="D51" s="460"/>
      <c r="E51" s="460"/>
      <c r="F51" s="460"/>
      <c r="G51" s="41"/>
      <c r="H51" s="130">
        <f>H37+H43-H49</f>
        <v>0</v>
      </c>
      <c r="I51" s="41"/>
      <c r="J51" s="130">
        <f>J24-J36+J43-J49</f>
        <v>0</v>
      </c>
      <c r="K51" s="41"/>
      <c r="L51" s="130">
        <f>L24-L36+L43-L49</f>
        <v>0</v>
      </c>
      <c r="M51" s="41"/>
      <c r="N51" s="130">
        <f>N24-N36+N43-N49</f>
        <v>0</v>
      </c>
      <c r="O51" s="41"/>
      <c r="P51" s="130">
        <f>P24-P36+P43-P49</f>
        <v>0</v>
      </c>
    </row>
    <row r="52" spans="2:16" ht="13.5" thickTop="1">
      <c r="B52" s="41"/>
      <c r="C52" s="4"/>
      <c r="D52" s="4"/>
      <c r="E52" s="4"/>
      <c r="F52" s="4"/>
      <c r="G52" s="41"/>
      <c r="H52" s="44"/>
      <c r="I52" s="41"/>
      <c r="J52" s="44"/>
      <c r="K52" s="41"/>
      <c r="L52" s="44"/>
      <c r="M52" s="41"/>
      <c r="N52" s="44"/>
      <c r="O52" s="41"/>
      <c r="P52" s="44"/>
    </row>
    <row r="53" spans="2:16" ht="15">
      <c r="B53" s="41"/>
      <c r="C53" s="450" t="s">
        <v>918</v>
      </c>
      <c r="D53" s="450"/>
      <c r="E53" s="450"/>
      <c r="F53" s="450"/>
      <c r="G53" s="41"/>
      <c r="H53" s="41"/>
      <c r="I53" s="41"/>
      <c r="J53" s="41"/>
      <c r="K53" s="41"/>
      <c r="L53" s="41"/>
      <c r="M53" s="41"/>
      <c r="N53" s="41"/>
      <c r="O53" s="41"/>
      <c r="P53" s="41"/>
    </row>
    <row r="54" spans="2:16">
      <c r="B54" s="41">
        <v>3472</v>
      </c>
      <c r="C54" s="458" t="s">
        <v>919</v>
      </c>
      <c r="D54" s="458"/>
      <c r="E54" s="458"/>
      <c r="F54" s="458"/>
      <c r="G54" s="41"/>
      <c r="H54" s="107">
        <f>SUM('Data Entry'!E263+'Data Entry'!G263)</f>
        <v>0</v>
      </c>
      <c r="I54" s="41"/>
      <c r="J54" s="107">
        <f>SUM('Data Entry'!K263+'Data Entry'!L263)</f>
        <v>0</v>
      </c>
      <c r="K54" s="41"/>
      <c r="L54" s="107">
        <f>SUM('Data Entry'!M263)</f>
        <v>0</v>
      </c>
      <c r="M54" s="41"/>
      <c r="N54" s="107">
        <f>'Data Entry'!N263</f>
        <v>0</v>
      </c>
      <c r="O54" s="41"/>
      <c r="P54" s="108"/>
    </row>
    <row r="55" spans="2:16" ht="13.5" thickBot="1">
      <c r="B55" s="41">
        <v>3473</v>
      </c>
      <c r="C55" s="458" t="s">
        <v>920</v>
      </c>
      <c r="D55" s="458"/>
      <c r="E55" s="458"/>
      <c r="F55" s="458"/>
      <c r="G55" s="41"/>
      <c r="H55" s="114">
        <f>SUM('Data Entry'!E264+'Data Entry'!G264)</f>
        <v>0</v>
      </c>
      <c r="I55" s="41"/>
      <c r="J55" s="114">
        <f>SUM('Data Entry'!K264+'Data Entry'!L264)</f>
        <v>0</v>
      </c>
      <c r="K55" s="41"/>
      <c r="L55" s="114">
        <f>SUM('Data Entry'!M264)</f>
        <v>0</v>
      </c>
      <c r="M55" s="41"/>
      <c r="N55" s="114">
        <f>'Data Entry'!N264</f>
        <v>0</v>
      </c>
      <c r="O55" s="41"/>
      <c r="P55" s="125"/>
    </row>
    <row r="56" spans="2:16" ht="13.5" thickBot="1">
      <c r="B56" s="41"/>
      <c r="C56" s="460" t="s">
        <v>921</v>
      </c>
      <c r="D56" s="460"/>
      <c r="E56" s="460"/>
      <c r="F56" s="460"/>
      <c r="G56" s="41"/>
      <c r="H56" s="130">
        <f>H51+H54-H55</f>
        <v>0</v>
      </c>
      <c r="I56" s="41"/>
      <c r="J56" s="130">
        <f>J51+J54-J55</f>
        <v>0</v>
      </c>
      <c r="K56" s="41"/>
      <c r="L56" s="130">
        <f>L51+L54-L55</f>
        <v>0</v>
      </c>
      <c r="M56" s="41"/>
      <c r="N56" s="130">
        <f>N51+N54-N55</f>
        <v>0</v>
      </c>
      <c r="O56" s="41"/>
      <c r="P56" s="130">
        <f>P51+P54-P55</f>
        <v>0</v>
      </c>
    </row>
    <row r="57" spans="2:16" ht="13.5" thickTop="1">
      <c r="B57" s="41"/>
      <c r="C57" s="41"/>
      <c r="D57" s="41"/>
      <c r="E57" s="41"/>
      <c r="F57" s="41"/>
      <c r="G57" s="41"/>
      <c r="H57" s="41"/>
      <c r="I57" s="41"/>
      <c r="J57" s="41"/>
      <c r="K57" s="41"/>
      <c r="L57" s="41"/>
      <c r="M57" s="41"/>
      <c r="N57" s="41"/>
      <c r="O57" s="41"/>
      <c r="P57" s="41"/>
    </row>
    <row r="58" spans="2:16">
      <c r="B58" s="41"/>
      <c r="C58" s="41"/>
      <c r="D58" s="41"/>
      <c r="E58" s="41"/>
      <c r="F58" s="41"/>
      <c r="G58" s="41"/>
      <c r="H58" s="41"/>
      <c r="I58" s="41"/>
      <c r="J58" s="41"/>
      <c r="K58" s="41"/>
      <c r="L58" s="41"/>
      <c r="M58" s="41"/>
      <c r="N58" s="41"/>
      <c r="O58" s="41"/>
      <c r="P58" s="41"/>
    </row>
    <row r="59" spans="2:16">
      <c r="B59" s="41"/>
      <c r="C59" s="41"/>
      <c r="D59" s="41"/>
      <c r="E59" s="41"/>
      <c r="F59" s="41"/>
      <c r="G59" s="41"/>
      <c r="H59" s="41"/>
      <c r="I59" s="41"/>
      <c r="J59" s="41"/>
      <c r="K59" s="41"/>
      <c r="L59" s="41"/>
      <c r="M59" s="41"/>
      <c r="N59" s="41"/>
      <c r="O59" s="41"/>
      <c r="P59" s="41"/>
    </row>
    <row r="60" spans="2:16">
      <c r="B60" s="41"/>
      <c r="C60" s="41"/>
      <c r="D60" s="41"/>
      <c r="E60" s="41"/>
      <c r="F60" s="41"/>
      <c r="G60" s="41"/>
      <c r="H60" s="41"/>
      <c r="I60" s="41"/>
      <c r="J60" s="41"/>
      <c r="K60" s="41"/>
      <c r="L60" s="41"/>
      <c r="M60" s="41"/>
      <c r="N60" s="41"/>
      <c r="O60" s="41"/>
      <c r="P60" s="41"/>
    </row>
    <row r="61" spans="2:16">
      <c r="B61" s="41"/>
      <c r="C61" s="41"/>
      <c r="D61" s="41"/>
      <c r="E61" s="41"/>
      <c r="F61" s="41"/>
      <c r="G61" s="41"/>
      <c r="H61" s="41"/>
      <c r="I61" s="41"/>
      <c r="J61" s="41"/>
      <c r="K61" s="41"/>
      <c r="L61" s="41"/>
      <c r="M61" s="41"/>
      <c r="N61" s="41"/>
      <c r="O61" s="41"/>
      <c r="P61" s="41"/>
    </row>
    <row r="62" spans="2:16">
      <c r="B62" s="41"/>
      <c r="C62" s="41"/>
      <c r="D62" s="41"/>
      <c r="E62" s="41"/>
      <c r="F62" s="41"/>
      <c r="G62" s="41"/>
      <c r="H62" s="41"/>
      <c r="I62" s="41"/>
      <c r="J62" s="41"/>
      <c r="K62" s="41"/>
      <c r="L62" s="41"/>
      <c r="M62" s="41"/>
      <c r="N62" s="41"/>
      <c r="O62" s="41"/>
      <c r="P62" s="41"/>
    </row>
    <row r="63" spans="2:16">
      <c r="B63" s="41"/>
      <c r="C63" s="41"/>
      <c r="D63" s="41"/>
      <c r="E63" s="41"/>
      <c r="F63" s="41"/>
      <c r="G63" s="41"/>
      <c r="H63" s="41"/>
      <c r="I63" s="41"/>
      <c r="J63" s="41"/>
      <c r="K63" s="41"/>
      <c r="L63" s="41"/>
      <c r="M63" s="41"/>
      <c r="N63" s="41"/>
      <c r="O63" s="41"/>
      <c r="P63" s="41"/>
    </row>
    <row r="64" spans="2:16">
      <c r="B64" s="41"/>
      <c r="C64" s="41"/>
      <c r="D64" s="41"/>
      <c r="E64" s="41"/>
      <c r="F64" s="41"/>
      <c r="G64" s="41"/>
      <c r="H64" s="41"/>
      <c r="I64" s="41"/>
      <c r="J64" s="41"/>
      <c r="K64" s="41"/>
      <c r="L64" s="41"/>
      <c r="M64" s="41"/>
      <c r="N64" s="41"/>
      <c r="O64" s="41"/>
      <c r="P64" s="41"/>
    </row>
    <row r="65" spans="2:16">
      <c r="B65" s="41"/>
      <c r="C65" s="41"/>
      <c r="D65" s="41"/>
      <c r="E65" s="41"/>
      <c r="F65" s="41"/>
      <c r="G65" s="41"/>
      <c r="H65" s="41"/>
      <c r="I65" s="41"/>
      <c r="J65" s="41"/>
      <c r="K65" s="41"/>
      <c r="L65" s="41"/>
      <c r="M65" s="41"/>
      <c r="N65" s="41"/>
      <c r="O65" s="41"/>
      <c r="P65" s="41"/>
    </row>
    <row r="66" spans="2:16">
      <c r="B66" s="41"/>
      <c r="C66" s="41"/>
      <c r="D66" s="41"/>
      <c r="E66" s="41"/>
      <c r="F66" s="41"/>
      <c r="G66" s="41"/>
      <c r="H66" s="41"/>
      <c r="I66" s="41"/>
      <c r="J66" s="41"/>
      <c r="K66" s="41"/>
      <c r="L66" s="41"/>
      <c r="M66" s="41"/>
      <c r="N66" s="41"/>
      <c r="O66" s="41"/>
      <c r="P66" s="41"/>
    </row>
    <row r="67" spans="2:16">
      <c r="B67" s="41"/>
      <c r="C67" s="41"/>
      <c r="D67" s="41"/>
      <c r="E67" s="41"/>
      <c r="F67" s="41"/>
      <c r="G67" s="41"/>
      <c r="H67" s="41"/>
      <c r="I67" s="41"/>
      <c r="J67" s="41"/>
      <c r="K67" s="41"/>
      <c r="L67" s="41"/>
      <c r="M67" s="41"/>
      <c r="N67" s="41"/>
      <c r="O67" s="41"/>
      <c r="P67" s="41"/>
    </row>
    <row r="68" spans="2:16">
      <c r="B68" s="41"/>
      <c r="C68" s="41"/>
      <c r="D68" s="41"/>
      <c r="E68" s="41"/>
      <c r="F68" s="41"/>
      <c r="G68" s="41"/>
      <c r="H68" s="41"/>
      <c r="I68" s="41"/>
      <c r="J68" s="41"/>
      <c r="K68" s="41"/>
      <c r="L68" s="41"/>
      <c r="M68" s="41"/>
      <c r="N68" s="41"/>
      <c r="O68" s="41"/>
      <c r="P68" s="41"/>
    </row>
    <row r="69" spans="2:16">
      <c r="B69" s="41"/>
      <c r="C69" s="41"/>
      <c r="D69" s="41"/>
      <c r="E69" s="41"/>
      <c r="F69" s="41"/>
      <c r="G69" s="41"/>
      <c r="H69" s="41"/>
      <c r="I69" s="41"/>
      <c r="J69" s="41"/>
      <c r="K69" s="41"/>
      <c r="L69" s="41"/>
      <c r="M69" s="41"/>
      <c r="N69" s="41"/>
      <c r="O69" s="41"/>
      <c r="P69" s="41"/>
    </row>
    <row r="70" spans="2:16">
      <c r="B70" s="41"/>
      <c r="C70" s="41"/>
      <c r="D70" s="41"/>
      <c r="E70" s="41"/>
      <c r="F70" s="41"/>
      <c r="G70" s="41"/>
      <c r="H70" s="41"/>
      <c r="I70" s="41"/>
      <c r="J70" s="41"/>
      <c r="K70" s="41"/>
      <c r="L70" s="41"/>
      <c r="M70" s="41"/>
      <c r="N70" s="41"/>
      <c r="O70" s="41"/>
      <c r="P70" s="41"/>
    </row>
    <row r="71" spans="2:16">
      <c r="B71" s="41"/>
      <c r="C71" s="41"/>
      <c r="D71" s="41"/>
      <c r="E71" s="41"/>
      <c r="F71" s="41"/>
      <c r="G71" s="41"/>
      <c r="H71" s="41"/>
      <c r="I71" s="41"/>
      <c r="J71" s="41"/>
      <c r="K71" s="41"/>
      <c r="L71" s="41"/>
      <c r="M71" s="41"/>
      <c r="N71" s="41"/>
      <c r="O71" s="41"/>
      <c r="P71" s="41"/>
    </row>
    <row r="72" spans="2:16">
      <c r="B72" s="41"/>
      <c r="C72" s="41"/>
      <c r="D72" s="41"/>
      <c r="E72" s="41"/>
      <c r="F72" s="41"/>
      <c r="G72" s="41"/>
      <c r="H72" s="41"/>
      <c r="I72" s="41"/>
      <c r="J72" s="41"/>
      <c r="K72" s="41"/>
      <c r="L72" s="41"/>
      <c r="M72" s="41"/>
      <c r="N72" s="41"/>
      <c r="O72" s="41"/>
      <c r="P72" s="41"/>
    </row>
    <row r="73" spans="2:16">
      <c r="B73" s="41"/>
      <c r="C73" s="41"/>
      <c r="D73" s="41"/>
      <c r="E73" s="41"/>
      <c r="F73" s="41"/>
      <c r="G73" s="41"/>
      <c r="H73" s="41"/>
      <c r="I73" s="41"/>
      <c r="J73" s="41"/>
      <c r="K73" s="41"/>
      <c r="L73" s="41"/>
      <c r="M73" s="41"/>
      <c r="N73" s="41"/>
      <c r="O73" s="41"/>
      <c r="P73" s="41"/>
    </row>
    <row r="74" spans="2:16">
      <c r="B74" s="41"/>
      <c r="C74" s="41"/>
      <c r="D74" s="41"/>
      <c r="E74" s="41"/>
      <c r="F74" s="41"/>
      <c r="G74" s="41"/>
      <c r="H74" s="41"/>
      <c r="I74" s="41"/>
      <c r="J74" s="41"/>
      <c r="K74" s="41"/>
      <c r="L74" s="41"/>
      <c r="M74" s="41"/>
      <c r="N74" s="41"/>
      <c r="O74" s="41"/>
      <c r="P74" s="41"/>
    </row>
    <row r="75" spans="2:16">
      <c r="B75" s="41"/>
      <c r="C75" s="41"/>
      <c r="D75" s="41"/>
      <c r="E75" s="41"/>
      <c r="F75" s="41"/>
      <c r="G75" s="41"/>
      <c r="H75" s="41"/>
      <c r="I75" s="41"/>
      <c r="J75" s="41"/>
      <c r="K75" s="41"/>
      <c r="L75" s="41"/>
      <c r="M75" s="41"/>
      <c r="N75" s="41"/>
      <c r="O75" s="41"/>
      <c r="P75" s="41"/>
    </row>
    <row r="76" spans="2:16">
      <c r="B76" s="41"/>
      <c r="C76" s="41"/>
      <c r="D76" s="41"/>
      <c r="E76" s="41"/>
      <c r="F76" s="41"/>
      <c r="G76" s="41"/>
      <c r="H76" s="41"/>
      <c r="I76" s="41"/>
      <c r="J76" s="41"/>
      <c r="K76" s="41"/>
      <c r="L76" s="41"/>
      <c r="M76" s="41"/>
      <c r="N76" s="41"/>
      <c r="O76" s="41"/>
      <c r="P76" s="41"/>
    </row>
    <row r="77" spans="2:16">
      <c r="B77" s="41"/>
      <c r="C77" s="41"/>
      <c r="D77" s="41"/>
      <c r="E77" s="41"/>
      <c r="F77" s="41"/>
      <c r="G77" s="41"/>
      <c r="H77" s="41"/>
      <c r="I77" s="41"/>
      <c r="J77" s="41"/>
      <c r="K77" s="41"/>
      <c r="L77" s="41"/>
      <c r="M77" s="41"/>
      <c r="N77" s="41"/>
      <c r="O77" s="41"/>
      <c r="P77" s="41"/>
    </row>
    <row r="78" spans="2:16">
      <c r="B78" s="41"/>
      <c r="C78" s="41"/>
      <c r="D78" s="41"/>
      <c r="E78" s="41"/>
      <c r="F78" s="41"/>
      <c r="G78" s="41"/>
      <c r="H78" s="41"/>
      <c r="I78" s="41"/>
      <c r="J78" s="41"/>
      <c r="K78" s="41"/>
      <c r="L78" s="41"/>
      <c r="M78" s="41"/>
      <c r="N78" s="41"/>
      <c r="O78" s="41"/>
      <c r="P78" s="41"/>
    </row>
    <row r="79" spans="2:16">
      <c r="B79" s="41"/>
      <c r="C79" s="41"/>
      <c r="D79" s="41"/>
      <c r="E79" s="41"/>
      <c r="F79" s="41"/>
      <c r="G79" s="41"/>
      <c r="H79" s="41"/>
      <c r="I79" s="41"/>
      <c r="J79" s="41"/>
      <c r="K79" s="41"/>
      <c r="L79" s="41"/>
      <c r="M79" s="41"/>
      <c r="N79" s="41"/>
      <c r="O79" s="41"/>
      <c r="P79" s="41"/>
    </row>
    <row r="80" spans="2:16">
      <c r="B80" s="41"/>
      <c r="C80" s="41"/>
      <c r="D80" s="41"/>
      <c r="E80" s="41"/>
      <c r="F80" s="41"/>
      <c r="G80" s="41"/>
      <c r="H80" s="41"/>
      <c r="I80" s="41"/>
      <c r="J80" s="41"/>
      <c r="K80" s="41"/>
      <c r="L80" s="41"/>
      <c r="M80" s="41"/>
      <c r="N80" s="41"/>
      <c r="O80" s="41"/>
      <c r="P80" s="41"/>
    </row>
    <row r="81" spans="2:16">
      <c r="B81" s="41"/>
      <c r="C81" s="41"/>
      <c r="D81" s="41"/>
      <c r="E81" s="41"/>
      <c r="F81" s="41"/>
      <c r="G81" s="41"/>
      <c r="H81" s="41"/>
      <c r="I81" s="41"/>
      <c r="J81" s="41"/>
      <c r="K81" s="41"/>
      <c r="L81" s="41"/>
      <c r="M81" s="41"/>
      <c r="N81" s="41"/>
      <c r="O81" s="41"/>
      <c r="P81" s="41"/>
    </row>
    <row r="82" spans="2:16">
      <c r="B82" s="41"/>
      <c r="C82" s="41"/>
      <c r="D82" s="41"/>
      <c r="E82" s="41"/>
      <c r="F82" s="41"/>
      <c r="G82" s="41"/>
      <c r="H82" s="41"/>
      <c r="I82" s="41"/>
      <c r="J82" s="41"/>
      <c r="K82" s="41"/>
      <c r="L82" s="41"/>
      <c r="M82" s="41"/>
      <c r="N82" s="41"/>
      <c r="O82" s="41"/>
      <c r="P82" s="41"/>
    </row>
    <row r="83" spans="2:16">
      <c r="B83" s="41"/>
      <c r="C83" s="41"/>
      <c r="D83" s="41"/>
      <c r="E83" s="41"/>
      <c r="F83" s="41"/>
      <c r="G83" s="41"/>
      <c r="H83" s="41"/>
      <c r="I83" s="41"/>
      <c r="J83" s="41"/>
      <c r="K83" s="41"/>
      <c r="L83" s="41"/>
      <c r="M83" s="41"/>
      <c r="N83" s="41"/>
      <c r="O83" s="41"/>
      <c r="P83" s="41"/>
    </row>
    <row r="84" spans="2:16">
      <c r="B84" s="41"/>
      <c r="C84" s="41"/>
      <c r="D84" s="41"/>
      <c r="E84" s="41"/>
      <c r="F84" s="41"/>
      <c r="G84" s="41"/>
      <c r="H84" s="41"/>
      <c r="I84" s="41"/>
      <c r="J84" s="41"/>
      <c r="K84" s="41"/>
      <c r="L84" s="41"/>
      <c r="M84" s="41"/>
      <c r="N84" s="41"/>
      <c r="O84" s="41"/>
      <c r="P84" s="41"/>
    </row>
    <row r="85" spans="2:16">
      <c r="B85" s="41"/>
      <c r="C85" s="41"/>
      <c r="D85" s="41"/>
      <c r="E85" s="41"/>
      <c r="F85" s="41"/>
      <c r="G85" s="41"/>
      <c r="H85" s="41"/>
      <c r="I85" s="41"/>
      <c r="J85" s="41"/>
      <c r="K85" s="41"/>
      <c r="L85" s="41"/>
      <c r="M85" s="41"/>
      <c r="N85" s="41"/>
      <c r="O85" s="41"/>
      <c r="P85" s="41"/>
    </row>
    <row r="86" spans="2:16">
      <c r="B86" s="41"/>
      <c r="C86" s="41"/>
      <c r="D86" s="41"/>
      <c r="E86" s="41"/>
      <c r="F86" s="41"/>
      <c r="G86" s="41"/>
      <c r="H86" s="41"/>
      <c r="I86" s="41"/>
      <c r="J86" s="41"/>
      <c r="K86" s="41"/>
      <c r="L86" s="41"/>
      <c r="M86" s="41"/>
      <c r="N86" s="41"/>
      <c r="O86" s="41"/>
      <c r="P86" s="41"/>
    </row>
    <row r="87" spans="2:16">
      <c r="B87" s="41"/>
      <c r="C87" s="41"/>
      <c r="D87" s="41"/>
      <c r="E87" s="41"/>
      <c r="F87" s="41"/>
      <c r="G87" s="41"/>
      <c r="H87" s="41"/>
      <c r="I87" s="41"/>
      <c r="J87" s="41"/>
      <c r="K87" s="41"/>
      <c r="L87" s="41"/>
      <c r="M87" s="41"/>
      <c r="N87" s="41"/>
      <c r="O87" s="41"/>
      <c r="P87" s="41"/>
    </row>
    <row r="88" spans="2:16">
      <c r="B88" s="41"/>
      <c r="C88" s="41"/>
      <c r="D88" s="41"/>
      <c r="E88" s="41"/>
      <c r="F88" s="41"/>
      <c r="G88" s="41"/>
      <c r="H88" s="41"/>
      <c r="I88" s="41"/>
      <c r="J88" s="41"/>
      <c r="K88" s="41"/>
      <c r="L88" s="41"/>
      <c r="M88" s="41"/>
      <c r="N88" s="41"/>
      <c r="O88" s="41"/>
      <c r="P88" s="41"/>
    </row>
    <row r="89" spans="2:16">
      <c r="B89" s="41"/>
      <c r="C89" s="41"/>
      <c r="D89" s="41"/>
      <c r="E89" s="41"/>
      <c r="F89" s="41"/>
      <c r="G89" s="41"/>
      <c r="H89" s="41"/>
      <c r="I89" s="41"/>
      <c r="J89" s="41"/>
      <c r="K89" s="41"/>
      <c r="L89" s="41"/>
      <c r="M89" s="41"/>
      <c r="N89" s="41"/>
      <c r="O89" s="41"/>
      <c r="P89" s="41"/>
    </row>
    <row r="90" spans="2:16">
      <c r="B90" s="41"/>
      <c r="C90" s="41"/>
      <c r="D90" s="41"/>
      <c r="E90" s="41"/>
      <c r="F90" s="41"/>
      <c r="G90" s="41"/>
      <c r="H90" s="41"/>
      <c r="I90" s="41"/>
      <c r="J90" s="41"/>
      <c r="K90" s="41"/>
      <c r="L90" s="41"/>
      <c r="M90" s="41"/>
      <c r="N90" s="41"/>
      <c r="O90" s="41"/>
      <c r="P90" s="41"/>
    </row>
    <row r="91" spans="2:16">
      <c r="B91" s="41"/>
      <c r="C91" s="41"/>
      <c r="D91" s="41"/>
      <c r="E91" s="41"/>
      <c r="F91" s="41"/>
      <c r="G91" s="41"/>
      <c r="H91" s="41"/>
      <c r="I91" s="41"/>
      <c r="J91" s="41"/>
      <c r="K91" s="41"/>
      <c r="L91" s="41"/>
      <c r="M91" s="41"/>
      <c r="N91" s="41"/>
      <c r="O91" s="41"/>
      <c r="P91" s="41"/>
    </row>
    <row r="92" spans="2:16">
      <c r="B92" s="41"/>
      <c r="C92" s="41"/>
      <c r="D92" s="41"/>
      <c r="E92" s="41"/>
      <c r="F92" s="41"/>
      <c r="G92" s="41"/>
      <c r="H92" s="41"/>
      <c r="I92" s="41"/>
      <c r="J92" s="41"/>
      <c r="K92" s="41"/>
      <c r="L92" s="41"/>
      <c r="M92" s="41"/>
      <c r="N92" s="41"/>
      <c r="O92" s="41"/>
      <c r="P92" s="41"/>
    </row>
    <row r="93" spans="2:16">
      <c r="B93" s="41"/>
      <c r="C93" s="41"/>
      <c r="D93" s="41"/>
      <c r="E93" s="41"/>
      <c r="F93" s="41"/>
      <c r="G93" s="41"/>
      <c r="H93" s="41"/>
      <c r="I93" s="41"/>
      <c r="J93" s="41"/>
      <c r="K93" s="41"/>
      <c r="L93" s="41"/>
      <c r="M93" s="41"/>
      <c r="N93" s="41"/>
      <c r="O93" s="41"/>
      <c r="P93" s="41"/>
    </row>
    <row r="94" spans="2:16">
      <c r="B94" s="41"/>
      <c r="C94" s="41"/>
      <c r="D94" s="41"/>
      <c r="E94" s="41"/>
      <c r="F94" s="41"/>
      <c r="G94" s="41"/>
      <c r="H94" s="41"/>
      <c r="I94" s="41"/>
      <c r="J94" s="41"/>
      <c r="K94" s="41"/>
      <c r="L94" s="41"/>
      <c r="M94" s="41"/>
      <c r="N94" s="41"/>
      <c r="O94" s="41"/>
      <c r="P94" s="41"/>
    </row>
    <row r="95" spans="2:16">
      <c r="B95" s="41"/>
      <c r="C95" s="41"/>
      <c r="D95" s="41"/>
      <c r="E95" s="41"/>
      <c r="F95" s="41"/>
      <c r="G95" s="41"/>
      <c r="H95" s="41"/>
      <c r="I95" s="41"/>
      <c r="J95" s="41"/>
      <c r="K95" s="41"/>
      <c r="L95" s="41"/>
      <c r="M95" s="41"/>
      <c r="N95" s="41"/>
      <c r="O95" s="41"/>
      <c r="P95" s="41"/>
    </row>
    <row r="96" spans="2:16">
      <c r="B96" s="41"/>
      <c r="C96" s="41"/>
      <c r="D96" s="41"/>
      <c r="E96" s="41"/>
      <c r="F96" s="41"/>
      <c r="G96" s="41"/>
      <c r="H96" s="41"/>
      <c r="I96" s="41"/>
      <c r="J96" s="41"/>
      <c r="K96" s="41"/>
      <c r="L96" s="41"/>
      <c r="M96" s="41"/>
      <c r="N96" s="41"/>
      <c r="O96" s="41"/>
      <c r="P96" s="41"/>
    </row>
    <row r="97" spans="2:16">
      <c r="B97" s="41"/>
      <c r="C97" s="41"/>
      <c r="D97" s="41"/>
      <c r="E97" s="41"/>
      <c r="F97" s="41"/>
      <c r="G97" s="41"/>
      <c r="H97" s="41"/>
      <c r="I97" s="41"/>
      <c r="J97" s="41"/>
      <c r="K97" s="41"/>
      <c r="L97" s="41"/>
      <c r="M97" s="41"/>
      <c r="N97" s="41"/>
      <c r="O97" s="41"/>
      <c r="P97" s="41"/>
    </row>
    <row r="98" spans="2:16">
      <c r="B98" s="41"/>
      <c r="C98" s="41"/>
      <c r="D98" s="41"/>
      <c r="E98" s="41"/>
      <c r="F98" s="41"/>
      <c r="G98" s="41"/>
      <c r="H98" s="41"/>
      <c r="I98" s="41"/>
      <c r="J98" s="41"/>
      <c r="K98" s="41"/>
      <c r="L98" s="41"/>
      <c r="M98" s="41"/>
      <c r="N98" s="41"/>
      <c r="O98" s="41"/>
      <c r="P98" s="41"/>
    </row>
    <row r="99" spans="2:16">
      <c r="B99" s="41"/>
      <c r="C99" s="41"/>
      <c r="D99" s="41"/>
      <c r="E99" s="41"/>
      <c r="F99" s="41"/>
      <c r="G99" s="41"/>
      <c r="H99" s="41"/>
      <c r="I99" s="41"/>
      <c r="J99" s="41"/>
      <c r="K99" s="41"/>
      <c r="L99" s="41"/>
      <c r="M99" s="41"/>
      <c r="N99" s="41"/>
      <c r="O99" s="41"/>
      <c r="P99" s="41"/>
    </row>
    <row r="100" spans="2:16">
      <c r="B100" s="41"/>
      <c r="C100" s="41"/>
      <c r="D100" s="41"/>
      <c r="E100" s="41"/>
      <c r="F100" s="41"/>
      <c r="G100" s="41"/>
      <c r="H100" s="41"/>
      <c r="I100" s="41"/>
      <c r="J100" s="41"/>
      <c r="K100" s="41"/>
      <c r="L100" s="41"/>
      <c r="M100" s="41"/>
      <c r="N100" s="41"/>
      <c r="O100" s="41"/>
      <c r="P100" s="41"/>
    </row>
    <row r="101" spans="2:16">
      <c r="B101" s="41"/>
      <c r="C101" s="41"/>
      <c r="D101" s="41"/>
      <c r="E101" s="41"/>
      <c r="F101" s="41"/>
      <c r="G101" s="41"/>
      <c r="H101" s="41"/>
      <c r="I101" s="41"/>
      <c r="J101" s="41"/>
      <c r="K101" s="41"/>
      <c r="L101" s="41"/>
      <c r="M101" s="41"/>
      <c r="N101" s="41"/>
      <c r="O101" s="41"/>
      <c r="P101" s="41"/>
    </row>
    <row r="102" spans="2:16">
      <c r="B102" s="41"/>
      <c r="C102" s="41"/>
      <c r="D102" s="41"/>
      <c r="E102" s="41"/>
      <c r="F102" s="41"/>
      <c r="G102" s="41"/>
      <c r="H102" s="41"/>
      <c r="I102" s="41"/>
      <c r="J102" s="41"/>
      <c r="K102" s="41"/>
      <c r="L102" s="41"/>
      <c r="M102" s="41"/>
      <c r="N102" s="41"/>
      <c r="O102" s="41"/>
      <c r="P102" s="41"/>
    </row>
    <row r="103" spans="2:16">
      <c r="B103" s="41"/>
      <c r="C103" s="41"/>
      <c r="D103" s="41"/>
      <c r="E103" s="41"/>
      <c r="F103" s="41"/>
      <c r="G103" s="41"/>
      <c r="H103" s="41"/>
      <c r="I103" s="41"/>
      <c r="J103" s="41"/>
      <c r="K103" s="41"/>
      <c r="L103" s="41"/>
      <c r="M103" s="41"/>
      <c r="N103" s="41"/>
      <c r="O103" s="41"/>
      <c r="P103" s="41"/>
    </row>
    <row r="104" spans="2:16">
      <c r="B104" s="41"/>
      <c r="C104" s="41"/>
      <c r="D104" s="41"/>
      <c r="E104" s="41"/>
      <c r="F104" s="41"/>
      <c r="G104" s="41"/>
      <c r="H104" s="41"/>
      <c r="I104" s="41"/>
      <c r="J104" s="41"/>
      <c r="K104" s="41"/>
      <c r="L104" s="41"/>
      <c r="M104" s="41"/>
      <c r="N104" s="41"/>
      <c r="O104" s="41"/>
      <c r="P104" s="41"/>
    </row>
    <row r="105" spans="2:16">
      <c r="B105" s="41"/>
      <c r="C105" s="41"/>
      <c r="D105" s="41"/>
      <c r="E105" s="41"/>
      <c r="F105" s="41"/>
      <c r="G105" s="41"/>
      <c r="H105" s="41"/>
      <c r="I105" s="41"/>
      <c r="J105" s="41"/>
      <c r="K105" s="41"/>
      <c r="L105" s="41"/>
      <c r="M105" s="41"/>
      <c r="N105" s="41"/>
      <c r="O105" s="41"/>
      <c r="P105" s="41"/>
    </row>
    <row r="106" spans="2:16">
      <c r="B106" s="41"/>
      <c r="C106" s="41"/>
      <c r="D106" s="41"/>
      <c r="E106" s="41"/>
      <c r="F106" s="41"/>
      <c r="G106" s="41"/>
      <c r="H106" s="41"/>
      <c r="I106" s="41"/>
      <c r="J106" s="41"/>
      <c r="K106" s="41"/>
      <c r="L106" s="41"/>
      <c r="M106" s="41"/>
      <c r="N106" s="41"/>
      <c r="O106" s="41"/>
      <c r="P106" s="41"/>
    </row>
    <row r="107" spans="2:16">
      <c r="B107" s="41"/>
      <c r="C107" s="41"/>
      <c r="D107" s="41"/>
      <c r="E107" s="41"/>
      <c r="F107" s="41"/>
      <c r="G107" s="41"/>
      <c r="H107" s="41"/>
      <c r="I107" s="41"/>
      <c r="J107" s="41"/>
      <c r="K107" s="41"/>
      <c r="L107" s="41"/>
      <c r="M107" s="41"/>
      <c r="N107" s="41"/>
      <c r="O107" s="41"/>
      <c r="P107" s="41"/>
    </row>
    <row r="108" spans="2:16">
      <c r="B108" s="41"/>
      <c r="C108" s="41"/>
      <c r="D108" s="41"/>
      <c r="E108" s="41"/>
      <c r="F108" s="41"/>
      <c r="G108" s="41"/>
      <c r="H108" s="41"/>
      <c r="I108" s="41"/>
      <c r="J108" s="41"/>
      <c r="K108" s="41"/>
      <c r="L108" s="41"/>
      <c r="M108" s="41"/>
      <c r="N108" s="41"/>
      <c r="O108" s="41"/>
      <c r="P108" s="41"/>
    </row>
    <row r="109" spans="2:16">
      <c r="B109" s="41"/>
      <c r="C109" s="41"/>
      <c r="D109" s="41"/>
      <c r="E109" s="41"/>
      <c r="F109" s="41"/>
      <c r="G109" s="41"/>
      <c r="H109" s="41"/>
      <c r="I109" s="41"/>
      <c r="J109" s="41"/>
      <c r="K109" s="41"/>
      <c r="L109" s="41"/>
      <c r="M109" s="41"/>
      <c r="N109" s="41"/>
      <c r="O109" s="41"/>
      <c r="P109" s="41"/>
    </row>
    <row r="110" spans="2:16">
      <c r="B110" s="41"/>
      <c r="C110" s="41"/>
      <c r="D110" s="41"/>
      <c r="E110" s="41"/>
      <c r="F110" s="41"/>
      <c r="G110" s="41"/>
      <c r="H110" s="41"/>
      <c r="I110" s="41"/>
      <c r="J110" s="41"/>
      <c r="K110" s="41"/>
      <c r="L110" s="41"/>
      <c r="M110" s="41"/>
      <c r="N110" s="41"/>
      <c r="O110" s="41"/>
      <c r="P110" s="41"/>
    </row>
    <row r="111" spans="2:16">
      <c r="B111" s="41"/>
      <c r="C111" s="41"/>
      <c r="D111" s="41"/>
      <c r="E111" s="41"/>
      <c r="F111" s="41"/>
      <c r="G111" s="41"/>
      <c r="H111" s="41"/>
      <c r="I111" s="41"/>
      <c r="J111" s="41"/>
      <c r="K111" s="41"/>
      <c r="L111" s="41"/>
      <c r="M111" s="41"/>
      <c r="N111" s="41"/>
      <c r="O111" s="41"/>
      <c r="P111" s="41"/>
    </row>
    <row r="112" spans="2:16">
      <c r="B112" s="41"/>
      <c r="C112" s="41"/>
      <c r="D112" s="41"/>
      <c r="E112" s="41"/>
      <c r="F112" s="41"/>
      <c r="G112" s="41"/>
      <c r="H112" s="41"/>
      <c r="I112" s="41"/>
      <c r="J112" s="41"/>
      <c r="K112" s="41"/>
      <c r="L112" s="41"/>
      <c r="M112" s="41"/>
      <c r="N112" s="41"/>
      <c r="O112" s="41"/>
      <c r="P112" s="41"/>
    </row>
    <row r="113" spans="2:16">
      <c r="B113" s="41"/>
      <c r="C113" s="41"/>
      <c r="D113" s="41"/>
      <c r="E113" s="41"/>
      <c r="F113" s="41"/>
      <c r="G113" s="41"/>
      <c r="H113" s="41"/>
      <c r="I113" s="41"/>
      <c r="J113" s="41"/>
      <c r="K113" s="41"/>
      <c r="L113" s="41"/>
      <c r="M113" s="41"/>
      <c r="N113" s="41"/>
      <c r="O113" s="41"/>
      <c r="P113" s="41"/>
    </row>
    <row r="114" spans="2:16">
      <c r="B114" s="41"/>
      <c r="C114" s="41"/>
      <c r="D114" s="41"/>
      <c r="E114" s="41"/>
      <c r="F114" s="41"/>
      <c r="G114" s="41"/>
      <c r="H114" s="41"/>
      <c r="I114" s="41"/>
      <c r="J114" s="41"/>
      <c r="K114" s="41"/>
      <c r="L114" s="41"/>
      <c r="M114" s="41"/>
      <c r="N114" s="41"/>
      <c r="O114" s="41"/>
      <c r="P114" s="41"/>
    </row>
    <row r="115" spans="2:16">
      <c r="B115" s="41"/>
      <c r="C115" s="41"/>
      <c r="D115" s="41"/>
      <c r="E115" s="41"/>
      <c r="F115" s="41"/>
      <c r="G115" s="41"/>
      <c r="H115" s="41"/>
      <c r="I115" s="41"/>
      <c r="J115" s="41"/>
      <c r="K115" s="41"/>
      <c r="L115" s="41"/>
      <c r="M115" s="41"/>
      <c r="N115" s="41"/>
      <c r="O115" s="41"/>
      <c r="P115" s="41"/>
    </row>
    <row r="116" spans="2:16">
      <c r="B116" s="41"/>
      <c r="C116" s="41"/>
      <c r="D116" s="41"/>
      <c r="E116" s="41"/>
      <c r="F116" s="41"/>
      <c r="G116" s="41"/>
      <c r="H116" s="41"/>
      <c r="I116" s="41"/>
      <c r="J116" s="41"/>
      <c r="K116" s="41"/>
      <c r="L116" s="41"/>
      <c r="M116" s="41"/>
      <c r="N116" s="41"/>
      <c r="O116" s="41"/>
      <c r="P116" s="41"/>
    </row>
    <row r="117" spans="2:16">
      <c r="B117" s="41"/>
      <c r="C117" s="41"/>
      <c r="D117" s="41"/>
      <c r="E117" s="41"/>
      <c r="F117" s="41"/>
      <c r="G117" s="41"/>
      <c r="H117" s="41"/>
      <c r="I117" s="41"/>
      <c r="J117" s="41"/>
      <c r="K117" s="41"/>
      <c r="L117" s="41"/>
      <c r="M117" s="41"/>
      <c r="N117" s="41"/>
      <c r="O117" s="41"/>
      <c r="P117" s="41"/>
    </row>
    <row r="118" spans="2:16">
      <c r="B118" s="41"/>
      <c r="C118" s="41"/>
      <c r="D118" s="41"/>
      <c r="E118" s="41"/>
      <c r="F118" s="41"/>
      <c r="G118" s="41"/>
      <c r="H118" s="41"/>
      <c r="I118" s="41"/>
      <c r="J118" s="41"/>
      <c r="K118" s="41"/>
      <c r="L118" s="41"/>
      <c r="M118" s="41"/>
      <c r="N118" s="41"/>
      <c r="O118" s="41"/>
      <c r="P118" s="41"/>
    </row>
    <row r="119" spans="2:16">
      <c r="B119" s="41"/>
      <c r="C119" s="41"/>
      <c r="D119" s="41"/>
      <c r="E119" s="41"/>
      <c r="F119" s="41"/>
      <c r="G119" s="41"/>
      <c r="H119" s="41"/>
      <c r="I119" s="41"/>
      <c r="J119" s="41"/>
      <c r="K119" s="41"/>
      <c r="L119" s="41"/>
      <c r="M119" s="41"/>
      <c r="N119" s="41"/>
      <c r="O119" s="41"/>
      <c r="P119" s="41"/>
    </row>
    <row r="120" spans="2:16">
      <c r="B120" s="41"/>
      <c r="C120" s="41"/>
      <c r="D120" s="41"/>
      <c r="E120" s="41"/>
      <c r="F120" s="41"/>
      <c r="G120" s="41"/>
      <c r="H120" s="41"/>
      <c r="I120" s="41"/>
      <c r="J120" s="41"/>
      <c r="K120" s="41"/>
      <c r="L120" s="41"/>
      <c r="M120" s="41"/>
      <c r="N120" s="41"/>
      <c r="O120" s="41"/>
      <c r="P120" s="41"/>
    </row>
    <row r="121" spans="2:16">
      <c r="B121" s="41"/>
      <c r="C121" s="41"/>
      <c r="D121" s="41"/>
      <c r="E121" s="41"/>
      <c r="F121" s="41"/>
      <c r="G121" s="41"/>
      <c r="H121" s="41"/>
      <c r="I121" s="41"/>
      <c r="J121" s="41"/>
      <c r="K121" s="41"/>
      <c r="L121" s="41"/>
      <c r="M121" s="41"/>
      <c r="N121" s="41"/>
      <c r="O121" s="41"/>
      <c r="P121" s="41"/>
    </row>
    <row r="122" spans="2:16">
      <c r="B122" s="41"/>
      <c r="C122" s="41"/>
      <c r="D122" s="41"/>
      <c r="E122" s="41"/>
      <c r="F122" s="41"/>
      <c r="G122" s="41"/>
      <c r="H122" s="41"/>
      <c r="I122" s="41"/>
      <c r="J122" s="41"/>
      <c r="K122" s="41"/>
      <c r="L122" s="41"/>
      <c r="M122" s="41"/>
      <c r="N122" s="41"/>
      <c r="O122" s="41"/>
      <c r="P122" s="41"/>
    </row>
    <row r="123" spans="2:16">
      <c r="B123" s="41"/>
      <c r="C123" s="41"/>
      <c r="D123" s="41"/>
      <c r="E123" s="41"/>
      <c r="F123" s="41"/>
      <c r="G123" s="41"/>
      <c r="H123" s="41"/>
      <c r="I123" s="41"/>
      <c r="J123" s="41"/>
      <c r="K123" s="41"/>
      <c r="L123" s="41"/>
      <c r="M123" s="41"/>
      <c r="N123" s="41"/>
      <c r="O123" s="41"/>
      <c r="P123" s="41"/>
    </row>
    <row r="124" spans="2:16">
      <c r="B124" s="41"/>
      <c r="C124" s="41"/>
      <c r="D124" s="41"/>
      <c r="E124" s="41"/>
      <c r="F124" s="41"/>
      <c r="G124" s="41"/>
      <c r="H124" s="41"/>
      <c r="I124" s="41"/>
      <c r="J124" s="41"/>
      <c r="K124" s="41"/>
      <c r="L124" s="41"/>
      <c r="M124" s="41"/>
      <c r="N124" s="41"/>
      <c r="O124" s="41"/>
      <c r="P124" s="41"/>
    </row>
    <row r="125" spans="2:16">
      <c r="B125" s="41"/>
      <c r="C125" s="41"/>
      <c r="D125" s="41"/>
      <c r="E125" s="41"/>
      <c r="F125" s="41"/>
      <c r="G125" s="41"/>
      <c r="H125" s="41"/>
      <c r="I125" s="41"/>
      <c r="J125" s="41"/>
      <c r="K125" s="41"/>
      <c r="L125" s="41"/>
      <c r="M125" s="41"/>
      <c r="N125" s="41"/>
      <c r="O125" s="41"/>
      <c r="P125" s="41"/>
    </row>
    <row r="126" spans="2:16">
      <c r="B126" s="41"/>
      <c r="C126" s="41"/>
      <c r="D126" s="41"/>
      <c r="E126" s="41"/>
      <c r="F126" s="41"/>
      <c r="G126" s="41"/>
      <c r="H126" s="41"/>
      <c r="I126" s="41"/>
      <c r="J126" s="41"/>
      <c r="K126" s="41"/>
      <c r="L126" s="41"/>
      <c r="M126" s="41"/>
      <c r="N126" s="41"/>
      <c r="O126" s="41"/>
      <c r="P126" s="41"/>
    </row>
    <row r="127" spans="2:16">
      <c r="B127" s="41"/>
      <c r="C127" s="41"/>
      <c r="D127" s="41"/>
      <c r="E127" s="41"/>
      <c r="F127" s="41"/>
      <c r="G127" s="41"/>
      <c r="H127" s="41"/>
      <c r="I127" s="41"/>
      <c r="J127" s="41"/>
      <c r="K127" s="41"/>
      <c r="L127" s="41"/>
      <c r="M127" s="41"/>
      <c r="N127" s="41"/>
      <c r="O127" s="41"/>
      <c r="P127" s="41"/>
    </row>
    <row r="128" spans="2:16">
      <c r="B128" s="41"/>
      <c r="C128" s="41"/>
      <c r="D128" s="41"/>
      <c r="E128" s="41"/>
      <c r="F128" s="41"/>
      <c r="G128" s="41"/>
      <c r="H128" s="41"/>
      <c r="I128" s="41"/>
      <c r="J128" s="41"/>
      <c r="K128" s="41"/>
      <c r="L128" s="41"/>
      <c r="M128" s="41"/>
      <c r="N128" s="41"/>
      <c r="O128" s="41"/>
      <c r="P128" s="41"/>
    </row>
    <row r="129" spans="2:16">
      <c r="B129" s="41"/>
      <c r="C129" s="41"/>
      <c r="D129" s="41"/>
      <c r="E129" s="41"/>
      <c r="F129" s="41"/>
      <c r="G129" s="41"/>
      <c r="H129" s="41"/>
      <c r="I129" s="41"/>
      <c r="J129" s="41"/>
      <c r="K129" s="41"/>
      <c r="L129" s="41"/>
      <c r="M129" s="41"/>
      <c r="N129" s="41"/>
      <c r="O129" s="41"/>
      <c r="P129" s="41"/>
    </row>
    <row r="130" spans="2:16">
      <c r="B130" s="41"/>
      <c r="C130" s="41"/>
      <c r="D130" s="41"/>
      <c r="E130" s="41"/>
      <c r="F130" s="41"/>
      <c r="G130" s="41"/>
      <c r="H130" s="41"/>
      <c r="I130" s="41"/>
      <c r="J130" s="41"/>
      <c r="K130" s="41"/>
      <c r="L130" s="41"/>
      <c r="M130" s="41"/>
      <c r="N130" s="41"/>
      <c r="O130" s="41"/>
      <c r="P130" s="41"/>
    </row>
    <row r="131" spans="2:16">
      <c r="B131" s="41"/>
      <c r="C131" s="41"/>
      <c r="D131" s="41"/>
      <c r="E131" s="41"/>
      <c r="F131" s="41"/>
      <c r="G131" s="41"/>
      <c r="H131" s="41"/>
      <c r="I131" s="41"/>
      <c r="J131" s="41"/>
      <c r="K131" s="41"/>
      <c r="L131" s="41"/>
      <c r="M131" s="41"/>
      <c r="N131" s="41"/>
      <c r="O131" s="41"/>
      <c r="P131" s="41"/>
    </row>
    <row r="132" spans="2:16">
      <c r="B132" s="41"/>
      <c r="C132" s="41"/>
      <c r="D132" s="41"/>
      <c r="E132" s="41"/>
      <c r="F132" s="41"/>
      <c r="G132" s="41"/>
      <c r="H132" s="41"/>
      <c r="I132" s="41"/>
      <c r="J132" s="41"/>
      <c r="K132" s="41"/>
      <c r="L132" s="41"/>
      <c r="M132" s="41"/>
      <c r="N132" s="41"/>
      <c r="O132" s="41"/>
      <c r="P132" s="41"/>
    </row>
    <row r="133" spans="2:16">
      <c r="B133" s="41"/>
      <c r="C133" s="41"/>
      <c r="D133" s="41"/>
      <c r="E133" s="41"/>
      <c r="F133" s="41"/>
      <c r="G133" s="41"/>
      <c r="H133" s="41"/>
      <c r="I133" s="41"/>
      <c r="J133" s="41"/>
      <c r="K133" s="41"/>
      <c r="L133" s="41"/>
      <c r="M133" s="41"/>
      <c r="N133" s="41"/>
      <c r="O133" s="41"/>
      <c r="P133" s="41"/>
    </row>
    <row r="134" spans="2:16">
      <c r="B134" s="41"/>
      <c r="C134" s="41"/>
      <c r="D134" s="41"/>
      <c r="E134" s="41"/>
      <c r="F134" s="41"/>
      <c r="G134" s="41"/>
      <c r="H134" s="41"/>
      <c r="I134" s="41"/>
      <c r="J134" s="41"/>
      <c r="K134" s="41"/>
      <c r="L134" s="41"/>
      <c r="M134" s="41"/>
      <c r="N134" s="41"/>
      <c r="O134" s="41"/>
      <c r="P134" s="41"/>
    </row>
    <row r="135" spans="2:16">
      <c r="B135" s="41"/>
      <c r="C135" s="41"/>
      <c r="D135" s="41"/>
      <c r="E135" s="41"/>
      <c r="F135" s="41"/>
      <c r="G135" s="41"/>
      <c r="H135" s="41"/>
      <c r="I135" s="41"/>
      <c r="J135" s="41"/>
      <c r="K135" s="41"/>
      <c r="L135" s="41"/>
      <c r="M135" s="41"/>
      <c r="N135" s="41"/>
      <c r="O135" s="41"/>
      <c r="P135" s="41"/>
    </row>
    <row r="136" spans="2:16">
      <c r="B136" s="41"/>
      <c r="C136" s="41"/>
      <c r="D136" s="41"/>
      <c r="E136" s="41"/>
      <c r="F136" s="41"/>
      <c r="G136" s="41"/>
      <c r="H136" s="41"/>
      <c r="I136" s="41"/>
      <c r="J136" s="41"/>
      <c r="K136" s="41"/>
      <c r="L136" s="41"/>
      <c r="M136" s="41"/>
      <c r="N136" s="41"/>
      <c r="O136" s="41"/>
      <c r="P136" s="41"/>
    </row>
    <row r="137" spans="2:16">
      <c r="B137" s="41"/>
      <c r="C137" s="41"/>
      <c r="D137" s="41"/>
      <c r="E137" s="41"/>
      <c r="F137" s="41"/>
      <c r="G137" s="41"/>
      <c r="H137" s="41"/>
      <c r="I137" s="41"/>
      <c r="J137" s="41"/>
      <c r="K137" s="41"/>
      <c r="L137" s="41"/>
      <c r="M137" s="41"/>
      <c r="N137" s="41"/>
      <c r="O137" s="41"/>
      <c r="P137" s="41"/>
    </row>
    <row r="138" spans="2:16">
      <c r="B138" s="41"/>
      <c r="C138" s="41"/>
      <c r="D138" s="41"/>
      <c r="E138" s="41"/>
      <c r="F138" s="41"/>
      <c r="G138" s="41"/>
      <c r="H138" s="41"/>
      <c r="I138" s="41"/>
      <c r="J138" s="41"/>
      <c r="K138" s="41"/>
      <c r="L138" s="41"/>
      <c r="M138" s="41"/>
      <c r="N138" s="41"/>
      <c r="O138" s="41"/>
      <c r="P138" s="41"/>
    </row>
    <row r="139" spans="2:16">
      <c r="B139" s="41"/>
      <c r="C139" s="41"/>
      <c r="D139" s="41"/>
      <c r="E139" s="41"/>
      <c r="F139" s="41"/>
      <c r="G139" s="41"/>
      <c r="H139" s="41"/>
      <c r="I139" s="41"/>
      <c r="J139" s="41"/>
      <c r="K139" s="41"/>
      <c r="L139" s="41"/>
      <c r="M139" s="41"/>
      <c r="N139" s="41"/>
      <c r="O139" s="41"/>
      <c r="P139" s="41"/>
    </row>
    <row r="140" spans="2:16">
      <c r="B140" s="41"/>
      <c r="C140" s="41"/>
      <c r="D140" s="41"/>
      <c r="E140" s="41"/>
      <c r="F140" s="41"/>
      <c r="G140" s="41"/>
      <c r="H140" s="41"/>
      <c r="I140" s="41"/>
      <c r="J140" s="41"/>
      <c r="K140" s="41"/>
      <c r="L140" s="41"/>
      <c r="M140" s="41"/>
      <c r="N140" s="41"/>
      <c r="O140" s="41"/>
      <c r="P140" s="41"/>
    </row>
    <row r="141" spans="2:16">
      <c r="B141" s="41"/>
      <c r="C141" s="41"/>
      <c r="D141" s="41"/>
      <c r="E141" s="41"/>
      <c r="F141" s="41"/>
      <c r="G141" s="41"/>
      <c r="H141" s="41"/>
      <c r="I141" s="41"/>
      <c r="J141" s="41"/>
      <c r="K141" s="41"/>
      <c r="L141" s="41"/>
      <c r="M141" s="41"/>
      <c r="N141" s="41"/>
      <c r="O141" s="41"/>
      <c r="P141" s="41"/>
    </row>
    <row r="142" spans="2:16">
      <c r="B142" s="41"/>
      <c r="C142" s="41"/>
      <c r="D142" s="41"/>
      <c r="E142" s="41"/>
      <c r="F142" s="41"/>
      <c r="G142" s="41"/>
      <c r="H142" s="41"/>
      <c r="I142" s="41"/>
      <c r="J142" s="41"/>
      <c r="K142" s="41"/>
      <c r="L142" s="41"/>
      <c r="M142" s="41"/>
      <c r="N142" s="41"/>
      <c r="O142" s="41"/>
      <c r="P142" s="41"/>
    </row>
    <row r="143" spans="2:16">
      <c r="B143" s="41"/>
      <c r="C143" s="41"/>
      <c r="D143" s="41"/>
      <c r="E143" s="41"/>
      <c r="F143" s="41"/>
      <c r="G143" s="41"/>
      <c r="H143" s="41"/>
      <c r="I143" s="41"/>
      <c r="J143" s="41"/>
      <c r="K143" s="41"/>
      <c r="L143" s="41"/>
      <c r="M143" s="41"/>
      <c r="N143" s="41"/>
      <c r="O143" s="41"/>
      <c r="P143" s="41"/>
    </row>
    <row r="144" spans="2:16">
      <c r="B144" s="41"/>
      <c r="C144" s="41"/>
      <c r="D144" s="41"/>
      <c r="E144" s="41"/>
      <c r="F144" s="41"/>
      <c r="G144" s="41"/>
      <c r="H144" s="41"/>
      <c r="I144" s="41"/>
      <c r="J144" s="41"/>
      <c r="K144" s="41"/>
      <c r="L144" s="41"/>
      <c r="M144" s="41"/>
      <c r="N144" s="41"/>
      <c r="O144" s="41"/>
      <c r="P144" s="41"/>
    </row>
    <row r="145" spans="2:16">
      <c r="B145" s="41"/>
      <c r="C145" s="41"/>
      <c r="D145" s="41"/>
      <c r="E145" s="41"/>
      <c r="F145" s="41"/>
      <c r="G145" s="41"/>
      <c r="H145" s="41"/>
      <c r="I145" s="41"/>
      <c r="J145" s="41"/>
      <c r="K145" s="41"/>
      <c r="L145" s="41"/>
      <c r="M145" s="41"/>
      <c r="N145" s="41"/>
      <c r="O145" s="41"/>
      <c r="P145" s="41"/>
    </row>
    <row r="146" spans="2:16">
      <c r="B146" s="41"/>
      <c r="C146" s="41"/>
      <c r="D146" s="41"/>
      <c r="E146" s="41"/>
      <c r="F146" s="41"/>
      <c r="G146" s="41"/>
      <c r="H146" s="41"/>
      <c r="I146" s="41"/>
      <c r="J146" s="41"/>
      <c r="K146" s="41"/>
      <c r="L146" s="41"/>
      <c r="M146" s="41"/>
      <c r="N146" s="41"/>
      <c r="O146" s="41"/>
      <c r="P146" s="41"/>
    </row>
    <row r="147" spans="2:16">
      <c r="B147" s="41"/>
      <c r="C147" s="41"/>
      <c r="D147" s="41"/>
      <c r="E147" s="41"/>
      <c r="F147" s="41"/>
      <c r="G147" s="41"/>
      <c r="H147" s="41"/>
      <c r="I147" s="41"/>
      <c r="J147" s="41"/>
      <c r="K147" s="41"/>
      <c r="L147" s="41"/>
      <c r="M147" s="41"/>
      <c r="N147" s="41"/>
      <c r="O147" s="41"/>
      <c r="P147" s="41"/>
    </row>
    <row r="148" spans="2:16">
      <c r="B148" s="41"/>
      <c r="C148" s="41"/>
      <c r="D148" s="41"/>
      <c r="E148" s="41"/>
      <c r="F148" s="41"/>
      <c r="G148" s="41"/>
      <c r="H148" s="41"/>
      <c r="I148" s="41"/>
      <c r="J148" s="41"/>
      <c r="K148" s="41"/>
      <c r="L148" s="41"/>
      <c r="M148" s="41"/>
      <c r="N148" s="41"/>
      <c r="O148" s="41"/>
      <c r="P148" s="41"/>
    </row>
    <row r="149" spans="2:16">
      <c r="B149" s="41"/>
      <c r="C149" s="41"/>
      <c r="D149" s="41"/>
      <c r="E149" s="41"/>
      <c r="F149" s="41"/>
      <c r="G149" s="41"/>
      <c r="H149" s="41"/>
      <c r="I149" s="41"/>
      <c r="J149" s="41"/>
      <c r="K149" s="41"/>
      <c r="L149" s="41"/>
      <c r="M149" s="41"/>
      <c r="N149" s="41"/>
      <c r="O149" s="41"/>
      <c r="P149" s="41"/>
    </row>
    <row r="150" spans="2:16">
      <c r="B150" s="41"/>
      <c r="C150" s="41"/>
      <c r="D150" s="41"/>
      <c r="E150" s="41"/>
      <c r="F150" s="41"/>
      <c r="G150" s="41"/>
      <c r="H150" s="41"/>
      <c r="I150" s="41"/>
      <c r="J150" s="41"/>
      <c r="K150" s="41"/>
      <c r="L150" s="41"/>
      <c r="M150" s="41"/>
      <c r="N150" s="41"/>
      <c r="O150" s="41"/>
      <c r="P150" s="41"/>
    </row>
    <row r="151" spans="2:16">
      <c r="B151" s="41"/>
      <c r="C151" s="41"/>
      <c r="D151" s="41"/>
      <c r="E151" s="41"/>
      <c r="F151" s="41"/>
      <c r="G151" s="41"/>
      <c r="H151" s="41"/>
      <c r="I151" s="41"/>
      <c r="J151" s="41"/>
      <c r="K151" s="41"/>
      <c r="L151" s="41"/>
      <c r="M151" s="41"/>
      <c r="N151" s="41"/>
      <c r="O151" s="41"/>
      <c r="P151" s="41"/>
    </row>
    <row r="152" spans="2:16">
      <c r="B152" s="41"/>
      <c r="C152" s="41"/>
      <c r="D152" s="41"/>
      <c r="E152" s="41"/>
      <c r="F152" s="41"/>
      <c r="G152" s="41"/>
      <c r="H152" s="41"/>
      <c r="I152" s="41"/>
      <c r="J152" s="41"/>
      <c r="K152" s="41"/>
      <c r="L152" s="41"/>
      <c r="M152" s="41"/>
      <c r="N152" s="41"/>
      <c r="O152" s="41"/>
      <c r="P152" s="41"/>
    </row>
    <row r="153" spans="2:16">
      <c r="B153" s="41"/>
      <c r="C153" s="41"/>
      <c r="D153" s="41"/>
      <c r="E153" s="41"/>
      <c r="F153" s="41"/>
      <c r="G153" s="41"/>
      <c r="H153" s="41"/>
      <c r="I153" s="41"/>
      <c r="J153" s="41"/>
      <c r="K153" s="41"/>
      <c r="L153" s="41"/>
      <c r="M153" s="41"/>
      <c r="N153" s="41"/>
      <c r="O153" s="41"/>
      <c r="P153" s="41"/>
    </row>
    <row r="154" spans="2:16">
      <c r="B154" s="41"/>
      <c r="C154" s="41"/>
      <c r="D154" s="41"/>
      <c r="E154" s="41"/>
      <c r="F154" s="41"/>
      <c r="G154" s="41"/>
      <c r="H154" s="41"/>
      <c r="I154" s="41"/>
      <c r="J154" s="41"/>
      <c r="K154" s="41"/>
      <c r="L154" s="41"/>
      <c r="M154" s="41"/>
      <c r="N154" s="41"/>
      <c r="O154" s="41"/>
      <c r="P154" s="41"/>
    </row>
    <row r="155" spans="2:16">
      <c r="B155" s="41"/>
      <c r="C155" s="41"/>
      <c r="D155" s="41"/>
      <c r="E155" s="41"/>
      <c r="F155" s="41"/>
      <c r="G155" s="41"/>
      <c r="H155" s="41"/>
      <c r="I155" s="41"/>
      <c r="J155" s="41"/>
      <c r="K155" s="41"/>
      <c r="L155" s="41"/>
      <c r="M155" s="41"/>
      <c r="N155" s="41"/>
      <c r="O155" s="41"/>
      <c r="P155" s="41"/>
    </row>
    <row r="156" spans="2:16">
      <c r="B156" s="41"/>
      <c r="C156" s="41"/>
      <c r="D156" s="41"/>
      <c r="E156" s="41"/>
      <c r="F156" s="41"/>
      <c r="G156" s="41"/>
      <c r="H156" s="41"/>
      <c r="I156" s="41"/>
      <c r="J156" s="41"/>
      <c r="K156" s="41"/>
      <c r="L156" s="41"/>
      <c r="M156" s="41"/>
      <c r="N156" s="41"/>
      <c r="O156" s="41"/>
      <c r="P156" s="41"/>
    </row>
    <row r="157" spans="2:16">
      <c r="B157" s="41"/>
      <c r="C157" s="41"/>
      <c r="D157" s="41"/>
      <c r="E157" s="41"/>
      <c r="F157" s="41"/>
      <c r="G157" s="41"/>
      <c r="H157" s="41"/>
      <c r="I157" s="41"/>
      <c r="J157" s="41"/>
      <c r="K157" s="41"/>
      <c r="L157" s="41"/>
      <c r="M157" s="41"/>
      <c r="N157" s="41"/>
      <c r="O157" s="41"/>
      <c r="P157" s="41"/>
    </row>
    <row r="158" spans="2:16">
      <c r="B158" s="41"/>
      <c r="C158" s="41"/>
      <c r="D158" s="41"/>
      <c r="E158" s="41"/>
      <c r="F158" s="41"/>
      <c r="G158" s="41"/>
      <c r="H158" s="41"/>
      <c r="I158" s="41"/>
      <c r="J158" s="41"/>
      <c r="K158" s="41"/>
      <c r="L158" s="41"/>
      <c r="M158" s="41"/>
      <c r="N158" s="41"/>
      <c r="O158" s="41"/>
      <c r="P158" s="41"/>
    </row>
    <row r="159" spans="2:16">
      <c r="B159" s="41"/>
      <c r="C159" s="41"/>
      <c r="D159" s="41"/>
      <c r="E159" s="41"/>
      <c r="F159" s="41"/>
      <c r="G159" s="41"/>
      <c r="H159" s="41"/>
      <c r="I159" s="41"/>
      <c r="J159" s="41"/>
      <c r="K159" s="41"/>
      <c r="L159" s="41"/>
      <c r="M159" s="41"/>
      <c r="N159" s="41"/>
      <c r="O159" s="41"/>
      <c r="P159" s="41"/>
    </row>
    <row r="160" spans="2:16">
      <c r="B160" s="41"/>
      <c r="C160" s="41"/>
      <c r="D160" s="41"/>
      <c r="E160" s="41"/>
      <c r="F160" s="41"/>
      <c r="G160" s="41"/>
      <c r="H160" s="41"/>
      <c r="I160" s="41"/>
      <c r="J160" s="41"/>
      <c r="K160" s="41"/>
      <c r="L160" s="41"/>
      <c r="M160" s="41"/>
      <c r="N160" s="41"/>
      <c r="O160" s="41"/>
      <c r="P160" s="41"/>
    </row>
    <row r="161" spans="2:16">
      <c r="B161" s="41"/>
      <c r="C161" s="41"/>
      <c r="D161" s="41"/>
      <c r="E161" s="41"/>
      <c r="F161" s="41"/>
      <c r="G161" s="41"/>
      <c r="H161" s="41"/>
      <c r="I161" s="41"/>
      <c r="J161" s="41"/>
      <c r="K161" s="41"/>
      <c r="L161" s="41"/>
      <c r="M161" s="41"/>
      <c r="N161" s="41"/>
      <c r="O161" s="41"/>
      <c r="P161" s="41"/>
    </row>
    <row r="162" spans="2:16">
      <c r="B162" s="41"/>
      <c r="C162" s="41"/>
      <c r="D162" s="41"/>
      <c r="E162" s="41"/>
      <c r="F162" s="41"/>
      <c r="G162" s="41"/>
      <c r="H162" s="41"/>
      <c r="I162" s="41"/>
      <c r="J162" s="41"/>
      <c r="K162" s="41"/>
      <c r="L162" s="41"/>
      <c r="M162" s="41"/>
      <c r="N162" s="41"/>
      <c r="O162" s="41"/>
      <c r="P162" s="41"/>
    </row>
    <row r="163" spans="2:16">
      <c r="B163" s="41"/>
      <c r="C163" s="41"/>
      <c r="D163" s="41"/>
      <c r="E163" s="41"/>
      <c r="F163" s="41"/>
      <c r="G163" s="41"/>
      <c r="H163" s="41"/>
      <c r="I163" s="41"/>
      <c r="J163" s="41"/>
      <c r="K163" s="41"/>
      <c r="L163" s="41"/>
      <c r="M163" s="41"/>
      <c r="N163" s="41"/>
      <c r="O163" s="41"/>
      <c r="P163" s="41"/>
    </row>
    <row r="164" spans="2:16">
      <c r="B164" s="41"/>
      <c r="C164" s="41"/>
      <c r="D164" s="41"/>
      <c r="E164" s="41"/>
      <c r="F164" s="41"/>
      <c r="G164" s="41"/>
      <c r="H164" s="41"/>
      <c r="I164" s="41"/>
      <c r="J164" s="41"/>
      <c r="K164" s="41"/>
      <c r="L164" s="41"/>
      <c r="M164" s="41"/>
      <c r="N164" s="41"/>
      <c r="O164" s="41"/>
      <c r="P164" s="41"/>
    </row>
    <row r="165" spans="2:16">
      <c r="B165" s="41"/>
      <c r="C165" s="41"/>
      <c r="D165" s="41"/>
      <c r="E165" s="41"/>
      <c r="F165" s="41"/>
      <c r="G165" s="41"/>
      <c r="H165" s="41"/>
      <c r="I165" s="41"/>
      <c r="J165" s="41"/>
      <c r="K165" s="41"/>
      <c r="L165" s="41"/>
      <c r="M165" s="41"/>
      <c r="N165" s="41"/>
      <c r="O165" s="41"/>
      <c r="P165" s="41"/>
    </row>
    <row r="166" spans="2:16">
      <c r="B166" s="41"/>
      <c r="C166" s="41"/>
      <c r="D166" s="41"/>
      <c r="E166" s="41"/>
      <c r="F166" s="41"/>
      <c r="G166" s="41"/>
      <c r="H166" s="41"/>
      <c r="I166" s="41"/>
      <c r="J166" s="41"/>
      <c r="K166" s="41"/>
      <c r="L166" s="41"/>
      <c r="M166" s="41"/>
      <c r="N166" s="41"/>
      <c r="O166" s="41"/>
      <c r="P166" s="41"/>
    </row>
    <row r="167" spans="2:16">
      <c r="B167" s="41"/>
      <c r="C167" s="41"/>
      <c r="D167" s="41"/>
      <c r="E167" s="41"/>
      <c r="F167" s="41"/>
      <c r="G167" s="41"/>
      <c r="H167" s="41"/>
      <c r="I167" s="41"/>
      <c r="J167" s="41"/>
      <c r="K167" s="41"/>
      <c r="L167" s="41"/>
      <c r="M167" s="41"/>
      <c r="N167" s="41"/>
      <c r="O167" s="41"/>
      <c r="P167" s="41"/>
    </row>
    <row r="168" spans="2:16">
      <c r="B168" s="41"/>
      <c r="C168" s="41"/>
      <c r="D168" s="41"/>
      <c r="E168" s="41"/>
      <c r="F168" s="41"/>
      <c r="G168" s="41"/>
      <c r="H168" s="41"/>
      <c r="I168" s="41"/>
      <c r="J168" s="41"/>
      <c r="K168" s="41"/>
      <c r="L168" s="41"/>
      <c r="M168" s="41"/>
      <c r="N168" s="41"/>
      <c r="O168" s="41"/>
      <c r="P168" s="41"/>
    </row>
    <row r="169" spans="2:16">
      <c r="B169" s="41"/>
      <c r="C169" s="41"/>
      <c r="D169" s="41"/>
      <c r="E169" s="41"/>
      <c r="F169" s="41"/>
      <c r="G169" s="41"/>
      <c r="H169" s="41"/>
      <c r="I169" s="41"/>
      <c r="J169" s="41"/>
      <c r="K169" s="41"/>
      <c r="L169" s="41"/>
      <c r="M169" s="41"/>
      <c r="N169" s="41"/>
      <c r="O169" s="41"/>
      <c r="P169" s="41"/>
    </row>
    <row r="170" spans="2:16">
      <c r="B170" s="41"/>
      <c r="C170" s="41"/>
      <c r="D170" s="41"/>
      <c r="E170" s="41"/>
      <c r="F170" s="41"/>
      <c r="G170" s="41"/>
      <c r="H170" s="41"/>
      <c r="I170" s="41"/>
      <c r="J170" s="41"/>
      <c r="K170" s="41"/>
      <c r="L170" s="41"/>
      <c r="M170" s="41"/>
      <c r="N170" s="41"/>
      <c r="O170" s="41"/>
      <c r="P170" s="41"/>
    </row>
    <row r="171" spans="2:16">
      <c r="B171" s="41"/>
      <c r="C171" s="41"/>
      <c r="D171" s="41"/>
      <c r="E171" s="41"/>
      <c r="F171" s="41"/>
      <c r="G171" s="41"/>
      <c r="H171" s="41"/>
      <c r="I171" s="41"/>
      <c r="J171" s="41"/>
      <c r="K171" s="41"/>
      <c r="L171" s="41"/>
      <c r="M171" s="41"/>
      <c r="N171" s="41"/>
      <c r="O171" s="41"/>
      <c r="P171" s="41"/>
    </row>
    <row r="172" spans="2:16">
      <c r="B172" s="41"/>
      <c r="C172" s="41"/>
      <c r="D172" s="41"/>
      <c r="E172" s="41"/>
      <c r="F172" s="41"/>
      <c r="G172" s="41"/>
      <c r="H172" s="41"/>
      <c r="I172" s="41"/>
      <c r="J172" s="41"/>
      <c r="K172" s="41"/>
      <c r="L172" s="41"/>
      <c r="M172" s="41"/>
      <c r="N172" s="41"/>
      <c r="O172" s="41"/>
      <c r="P172" s="41"/>
    </row>
    <row r="173" spans="2:16">
      <c r="B173" s="41"/>
      <c r="C173" s="41"/>
      <c r="D173" s="41"/>
      <c r="E173" s="41"/>
      <c r="F173" s="41"/>
      <c r="G173" s="41"/>
      <c r="H173" s="41"/>
      <c r="I173" s="41"/>
      <c r="J173" s="41"/>
      <c r="K173" s="41"/>
      <c r="L173" s="41"/>
      <c r="M173" s="41"/>
      <c r="N173" s="41"/>
      <c r="O173" s="41"/>
      <c r="P173" s="41"/>
    </row>
    <row r="174" spans="2:16">
      <c r="B174" s="41"/>
      <c r="C174" s="41"/>
      <c r="D174" s="41"/>
      <c r="E174" s="41"/>
      <c r="F174" s="41"/>
      <c r="G174" s="41"/>
      <c r="H174" s="41"/>
      <c r="I174" s="41"/>
      <c r="J174" s="41"/>
      <c r="K174" s="41"/>
      <c r="L174" s="41"/>
      <c r="M174" s="41"/>
      <c r="N174" s="41"/>
      <c r="O174" s="41"/>
      <c r="P174" s="41"/>
    </row>
    <row r="175" spans="2:16">
      <c r="B175" s="41"/>
      <c r="C175" s="41"/>
      <c r="D175" s="41"/>
      <c r="E175" s="41"/>
      <c r="F175" s="41"/>
      <c r="G175" s="41"/>
      <c r="H175" s="41"/>
      <c r="I175" s="41"/>
      <c r="J175" s="41"/>
      <c r="K175" s="41"/>
      <c r="L175" s="41"/>
      <c r="M175" s="41"/>
      <c r="N175" s="41"/>
      <c r="O175" s="41"/>
      <c r="P175" s="41"/>
    </row>
    <row r="176" spans="2:16">
      <c r="B176" s="41"/>
      <c r="C176" s="41"/>
      <c r="D176" s="41"/>
      <c r="E176" s="41"/>
      <c r="F176" s="41"/>
      <c r="G176" s="41"/>
      <c r="H176" s="41"/>
      <c r="I176" s="41"/>
      <c r="J176" s="41"/>
      <c r="K176" s="41"/>
      <c r="L176" s="41"/>
      <c r="M176" s="41"/>
      <c r="N176" s="41"/>
      <c r="O176" s="41"/>
      <c r="P176" s="41"/>
    </row>
    <row r="177" spans="2:16">
      <c r="B177" s="41"/>
      <c r="C177" s="41"/>
      <c r="D177" s="41"/>
      <c r="E177" s="41"/>
      <c r="F177" s="41"/>
      <c r="G177" s="41"/>
      <c r="H177" s="41"/>
      <c r="I177" s="41"/>
      <c r="J177" s="41"/>
      <c r="K177" s="41"/>
      <c r="L177" s="41"/>
      <c r="M177" s="41"/>
      <c r="N177" s="41"/>
      <c r="O177" s="41"/>
      <c r="P177" s="41"/>
    </row>
    <row r="178" spans="2:16">
      <c r="B178" s="41"/>
      <c r="C178" s="41"/>
      <c r="D178" s="41"/>
      <c r="E178" s="41"/>
      <c r="F178" s="41"/>
      <c r="G178" s="41"/>
      <c r="H178" s="41"/>
      <c r="I178" s="41"/>
      <c r="J178" s="41"/>
      <c r="K178" s="41"/>
      <c r="L178" s="41"/>
      <c r="M178" s="41"/>
      <c r="N178" s="41"/>
      <c r="O178" s="41"/>
      <c r="P178" s="41"/>
    </row>
    <row r="179" spans="2:16">
      <c r="B179" s="41"/>
      <c r="C179" s="41"/>
      <c r="D179" s="41"/>
      <c r="E179" s="41"/>
      <c r="F179" s="41"/>
      <c r="G179" s="41"/>
      <c r="H179" s="41"/>
      <c r="I179" s="41"/>
      <c r="J179" s="41"/>
      <c r="K179" s="41"/>
      <c r="L179" s="41"/>
      <c r="M179" s="41"/>
      <c r="N179" s="41"/>
      <c r="O179" s="41"/>
      <c r="P179" s="41"/>
    </row>
    <row r="180" spans="2:16">
      <c r="B180" s="41"/>
      <c r="C180" s="41"/>
      <c r="D180" s="41"/>
      <c r="E180" s="41"/>
      <c r="F180" s="41"/>
      <c r="G180" s="41"/>
      <c r="H180" s="41"/>
      <c r="I180" s="41"/>
      <c r="J180" s="41"/>
      <c r="K180" s="41"/>
      <c r="L180" s="41"/>
      <c r="M180" s="41"/>
      <c r="N180" s="41"/>
      <c r="O180" s="41"/>
      <c r="P180" s="41"/>
    </row>
    <row r="181" spans="2:16">
      <c r="B181" s="41"/>
      <c r="C181" s="41"/>
      <c r="D181" s="41"/>
      <c r="E181" s="41"/>
      <c r="F181" s="41"/>
      <c r="G181" s="41"/>
      <c r="H181" s="41"/>
      <c r="I181" s="41"/>
      <c r="J181" s="41"/>
      <c r="K181" s="41"/>
      <c r="L181" s="41"/>
      <c r="M181" s="41"/>
      <c r="N181" s="41"/>
      <c r="O181" s="41"/>
      <c r="P181" s="41"/>
    </row>
    <row r="182" spans="2:16">
      <c r="B182" s="41"/>
      <c r="C182" s="41"/>
      <c r="D182" s="41"/>
      <c r="E182" s="41"/>
      <c r="F182" s="41"/>
      <c r="G182" s="41"/>
      <c r="H182" s="41"/>
      <c r="I182" s="41"/>
      <c r="J182" s="41"/>
      <c r="K182" s="41"/>
      <c r="L182" s="41"/>
      <c r="M182" s="41"/>
      <c r="N182" s="41"/>
      <c r="O182" s="41"/>
      <c r="P182" s="41"/>
    </row>
    <row r="183" spans="2:16">
      <c r="B183" s="41"/>
      <c r="C183" s="41"/>
      <c r="D183" s="41"/>
      <c r="E183" s="41"/>
      <c r="F183" s="41"/>
      <c r="G183" s="41"/>
      <c r="H183" s="41"/>
      <c r="I183" s="41"/>
      <c r="J183" s="41"/>
      <c r="K183" s="41"/>
      <c r="L183" s="41"/>
      <c r="M183" s="41"/>
      <c r="N183" s="41"/>
      <c r="O183" s="41"/>
      <c r="P183" s="41"/>
    </row>
    <row r="184" spans="2:16">
      <c r="B184" s="41"/>
      <c r="C184" s="41"/>
      <c r="D184" s="41"/>
      <c r="E184" s="41"/>
      <c r="F184" s="41"/>
      <c r="G184" s="41"/>
      <c r="H184" s="41"/>
      <c r="I184" s="41"/>
      <c r="J184" s="41"/>
      <c r="K184" s="41"/>
      <c r="L184" s="41"/>
      <c r="M184" s="41"/>
      <c r="N184" s="41"/>
      <c r="O184" s="41"/>
      <c r="P184" s="41"/>
    </row>
    <row r="185" spans="2:16">
      <c r="B185" s="41"/>
      <c r="C185" s="41"/>
      <c r="D185" s="41"/>
      <c r="E185" s="41"/>
      <c r="F185" s="41"/>
      <c r="G185" s="41"/>
      <c r="H185" s="41"/>
      <c r="I185" s="41"/>
      <c r="J185" s="41"/>
      <c r="K185" s="41"/>
      <c r="L185" s="41"/>
      <c r="M185" s="41"/>
      <c r="N185" s="41"/>
      <c r="O185" s="41"/>
      <c r="P185" s="41"/>
    </row>
    <row r="186" spans="2:16">
      <c r="B186" s="41"/>
      <c r="C186" s="41"/>
      <c r="D186" s="41"/>
      <c r="E186" s="41"/>
      <c r="F186" s="41"/>
      <c r="G186" s="41"/>
      <c r="H186" s="41"/>
      <c r="I186" s="41"/>
      <c r="J186" s="41"/>
      <c r="K186" s="41"/>
      <c r="L186" s="41"/>
      <c r="M186" s="41"/>
      <c r="N186" s="41"/>
      <c r="O186" s="41"/>
      <c r="P186" s="41"/>
    </row>
    <row r="187" spans="2:16">
      <c r="B187" s="41"/>
      <c r="C187" s="41"/>
      <c r="D187" s="41"/>
      <c r="E187" s="41"/>
      <c r="F187" s="41"/>
      <c r="G187" s="41"/>
      <c r="H187" s="41"/>
      <c r="I187" s="41"/>
      <c r="J187" s="41"/>
      <c r="K187" s="41"/>
      <c r="L187" s="41"/>
      <c r="M187" s="41"/>
      <c r="N187" s="41"/>
      <c r="O187" s="41"/>
      <c r="P187" s="41"/>
    </row>
    <row r="188" spans="2:16">
      <c r="B188" s="41"/>
      <c r="C188" s="41"/>
      <c r="D188" s="41"/>
      <c r="E188" s="41"/>
      <c r="F188" s="41"/>
      <c r="G188" s="41"/>
      <c r="H188" s="41"/>
      <c r="I188" s="41"/>
      <c r="J188" s="41"/>
      <c r="K188" s="41"/>
      <c r="L188" s="41"/>
      <c r="M188" s="41"/>
      <c r="N188" s="41"/>
      <c r="O188" s="41"/>
      <c r="P188" s="41"/>
    </row>
    <row r="189" spans="2:16">
      <c r="B189" s="41"/>
      <c r="C189" s="41"/>
      <c r="D189" s="41"/>
      <c r="E189" s="41"/>
      <c r="F189" s="41"/>
      <c r="G189" s="41"/>
      <c r="H189" s="41"/>
      <c r="I189" s="41"/>
      <c r="J189" s="41"/>
      <c r="K189" s="41"/>
      <c r="L189" s="41"/>
      <c r="M189" s="41"/>
      <c r="N189" s="41"/>
      <c r="O189" s="41"/>
      <c r="P189" s="41"/>
    </row>
    <row r="190" spans="2:16">
      <c r="B190" s="41"/>
      <c r="C190" s="41"/>
      <c r="D190" s="41"/>
      <c r="E190" s="41"/>
      <c r="F190" s="41"/>
      <c r="G190" s="41"/>
      <c r="H190" s="41"/>
      <c r="I190" s="41"/>
      <c r="J190" s="41"/>
      <c r="K190" s="41"/>
      <c r="L190" s="41"/>
      <c r="M190" s="41"/>
      <c r="N190" s="41"/>
      <c r="O190" s="41"/>
      <c r="P190" s="41"/>
    </row>
    <row r="191" spans="2:16">
      <c r="B191" s="41"/>
      <c r="C191" s="41"/>
      <c r="D191" s="41"/>
      <c r="E191" s="41"/>
      <c r="F191" s="41"/>
      <c r="G191" s="41"/>
      <c r="H191" s="41"/>
      <c r="I191" s="41"/>
      <c r="J191" s="41"/>
      <c r="K191" s="41"/>
      <c r="L191" s="41"/>
      <c r="M191" s="41"/>
      <c r="N191" s="41"/>
      <c r="O191" s="41"/>
      <c r="P191" s="41"/>
    </row>
    <row r="192" spans="2:16">
      <c r="B192" s="41"/>
      <c r="C192" s="41"/>
      <c r="D192" s="41"/>
      <c r="E192" s="41"/>
      <c r="F192" s="41"/>
      <c r="G192" s="41"/>
      <c r="H192" s="41"/>
      <c r="I192" s="41"/>
      <c r="J192" s="41"/>
      <c r="K192" s="41"/>
      <c r="L192" s="41"/>
      <c r="M192" s="41"/>
      <c r="N192" s="41"/>
      <c r="O192" s="41"/>
      <c r="P192" s="41"/>
    </row>
    <row r="193" spans="2:16">
      <c r="B193" s="41"/>
      <c r="C193" s="41"/>
      <c r="D193" s="41"/>
      <c r="E193" s="41"/>
      <c r="F193" s="41"/>
      <c r="G193" s="41"/>
      <c r="H193" s="41"/>
      <c r="I193" s="41"/>
      <c r="J193" s="41"/>
      <c r="K193" s="41"/>
      <c r="L193" s="41"/>
      <c r="M193" s="41"/>
      <c r="N193" s="41"/>
      <c r="O193" s="41"/>
      <c r="P193" s="41"/>
    </row>
    <row r="194" spans="2:16">
      <c r="B194" s="41"/>
      <c r="C194" s="41"/>
      <c r="D194" s="41"/>
      <c r="E194" s="41"/>
      <c r="F194" s="41"/>
      <c r="G194" s="41"/>
      <c r="H194" s="41"/>
      <c r="I194" s="41"/>
      <c r="J194" s="41"/>
      <c r="K194" s="41"/>
      <c r="L194" s="41"/>
      <c r="M194" s="41"/>
      <c r="N194" s="41"/>
      <c r="O194" s="41"/>
      <c r="P194" s="41"/>
    </row>
    <row r="195" spans="2:16">
      <c r="B195" s="41"/>
      <c r="C195" s="41"/>
      <c r="D195" s="41"/>
      <c r="E195" s="41"/>
      <c r="F195" s="41"/>
      <c r="G195" s="41"/>
      <c r="H195" s="41"/>
      <c r="I195" s="41"/>
      <c r="J195" s="41"/>
      <c r="K195" s="41"/>
      <c r="L195" s="41"/>
      <c r="M195" s="41"/>
      <c r="N195" s="41"/>
      <c r="O195" s="41"/>
      <c r="P195" s="41"/>
    </row>
    <row r="196" spans="2:16">
      <c r="B196" s="41"/>
      <c r="C196" s="41"/>
      <c r="D196" s="41"/>
      <c r="E196" s="41"/>
      <c r="F196" s="41"/>
      <c r="G196" s="41"/>
      <c r="H196" s="41"/>
      <c r="I196" s="41"/>
      <c r="J196" s="41"/>
      <c r="K196" s="41"/>
      <c r="L196" s="41"/>
      <c r="M196" s="41"/>
      <c r="N196" s="41"/>
      <c r="O196" s="41"/>
      <c r="P196" s="41"/>
    </row>
    <row r="197" spans="2:16">
      <c r="B197" s="41"/>
      <c r="C197" s="41"/>
      <c r="D197" s="41"/>
      <c r="E197" s="41"/>
      <c r="F197" s="41"/>
      <c r="G197" s="41"/>
      <c r="H197" s="41"/>
      <c r="I197" s="41"/>
      <c r="J197" s="41"/>
      <c r="K197" s="41"/>
      <c r="L197" s="41"/>
      <c r="M197" s="41"/>
      <c r="N197" s="41"/>
      <c r="O197" s="41"/>
      <c r="P197" s="41"/>
    </row>
    <row r="198" spans="2:16">
      <c r="B198" s="41"/>
      <c r="C198" s="41"/>
      <c r="D198" s="41"/>
      <c r="E198" s="41"/>
      <c r="F198" s="41"/>
      <c r="G198" s="41"/>
      <c r="H198" s="41"/>
      <c r="I198" s="41"/>
      <c r="J198" s="41"/>
      <c r="K198" s="41"/>
      <c r="L198" s="41"/>
      <c r="M198" s="41"/>
      <c r="N198" s="41"/>
      <c r="O198" s="41"/>
      <c r="P198" s="41"/>
    </row>
    <row r="199" spans="2:16">
      <c r="B199" s="41"/>
      <c r="C199" s="41"/>
      <c r="D199" s="41"/>
      <c r="E199" s="41"/>
      <c r="F199" s="41"/>
      <c r="G199" s="41"/>
      <c r="H199" s="41"/>
      <c r="I199" s="41"/>
      <c r="J199" s="41"/>
      <c r="K199" s="41"/>
      <c r="L199" s="41"/>
      <c r="M199" s="41"/>
      <c r="N199" s="41"/>
      <c r="O199" s="41"/>
      <c r="P199" s="41"/>
    </row>
    <row r="200" spans="2:16">
      <c r="B200" s="41"/>
      <c r="C200" s="41"/>
      <c r="D200" s="41"/>
      <c r="E200" s="41"/>
      <c r="F200" s="41"/>
      <c r="G200" s="41"/>
      <c r="H200" s="41"/>
      <c r="I200" s="41"/>
      <c r="J200" s="41"/>
      <c r="K200" s="41"/>
      <c r="L200" s="41"/>
      <c r="M200" s="41"/>
      <c r="N200" s="41"/>
      <c r="O200" s="41"/>
      <c r="P200" s="41"/>
    </row>
    <row r="201" spans="2:16">
      <c r="B201" s="41"/>
      <c r="C201" s="41"/>
      <c r="D201" s="41"/>
      <c r="E201" s="41"/>
      <c r="F201" s="41"/>
      <c r="G201" s="41"/>
      <c r="H201" s="41"/>
      <c r="I201" s="41"/>
      <c r="J201" s="41"/>
      <c r="K201" s="41"/>
      <c r="L201" s="41"/>
      <c r="M201" s="41"/>
      <c r="N201" s="41"/>
      <c r="O201" s="41"/>
      <c r="P201" s="41"/>
    </row>
    <row r="202" spans="2:16">
      <c r="B202" s="41"/>
      <c r="C202" s="41"/>
      <c r="D202" s="41"/>
      <c r="E202" s="41"/>
      <c r="F202" s="41"/>
      <c r="G202" s="41"/>
      <c r="H202" s="41"/>
      <c r="I202" s="41"/>
      <c r="J202" s="41"/>
      <c r="K202" s="41"/>
      <c r="L202" s="41"/>
      <c r="M202" s="41"/>
      <c r="N202" s="41"/>
      <c r="O202" s="41"/>
      <c r="P202" s="41"/>
    </row>
    <row r="203" spans="2:16">
      <c r="B203" s="41"/>
      <c r="C203" s="41"/>
      <c r="D203" s="41"/>
      <c r="E203" s="41"/>
      <c r="F203" s="41"/>
      <c r="G203" s="41"/>
      <c r="H203" s="41"/>
      <c r="I203" s="41"/>
      <c r="J203" s="41"/>
      <c r="K203" s="41"/>
      <c r="L203" s="41"/>
      <c r="M203" s="41"/>
      <c r="N203" s="41"/>
      <c r="O203" s="41"/>
      <c r="P203" s="41"/>
    </row>
    <row r="204" spans="2:16">
      <c r="B204" s="41"/>
      <c r="C204" s="41"/>
      <c r="D204" s="41"/>
      <c r="E204" s="41"/>
      <c r="F204" s="41"/>
      <c r="G204" s="41"/>
      <c r="H204" s="41"/>
      <c r="I204" s="41"/>
      <c r="J204" s="41"/>
      <c r="K204" s="41"/>
      <c r="L204" s="41"/>
      <c r="M204" s="41"/>
      <c r="N204" s="41"/>
      <c r="O204" s="41"/>
      <c r="P204" s="41"/>
    </row>
    <row r="205" spans="2:16">
      <c r="B205" s="41"/>
      <c r="C205" s="41"/>
      <c r="D205" s="41"/>
      <c r="E205" s="41"/>
      <c r="F205" s="41"/>
      <c r="G205" s="41"/>
      <c r="H205" s="41"/>
      <c r="I205" s="41"/>
      <c r="J205" s="41"/>
      <c r="K205" s="41"/>
      <c r="L205" s="41"/>
      <c r="M205" s="41"/>
      <c r="N205" s="41"/>
      <c r="O205" s="41"/>
      <c r="P205" s="41"/>
    </row>
    <row r="206" spans="2:16">
      <c r="B206" s="41"/>
      <c r="C206" s="41"/>
      <c r="D206" s="41"/>
      <c r="E206" s="41"/>
      <c r="F206" s="41"/>
      <c r="G206" s="41"/>
      <c r="H206" s="41"/>
      <c r="I206" s="41"/>
      <c r="J206" s="41"/>
      <c r="K206" s="41"/>
      <c r="L206" s="41"/>
      <c r="M206" s="41"/>
      <c r="N206" s="41"/>
      <c r="O206" s="41"/>
      <c r="P206" s="41"/>
    </row>
    <row r="207" spans="2:16">
      <c r="B207" s="41"/>
      <c r="C207" s="41"/>
      <c r="D207" s="41"/>
      <c r="E207" s="41"/>
      <c r="F207" s="41"/>
      <c r="G207" s="41"/>
      <c r="H207" s="41"/>
      <c r="I207" s="41"/>
      <c r="J207" s="41"/>
      <c r="K207" s="41"/>
      <c r="L207" s="41"/>
      <c r="M207" s="41"/>
      <c r="N207" s="41"/>
      <c r="O207" s="41"/>
      <c r="P207" s="41"/>
    </row>
    <row r="208" spans="2:16">
      <c r="B208" s="41"/>
      <c r="C208" s="41"/>
      <c r="D208" s="41"/>
      <c r="E208" s="41"/>
      <c r="F208" s="41"/>
      <c r="G208" s="41"/>
      <c r="H208" s="41"/>
      <c r="I208" s="41"/>
      <c r="J208" s="41"/>
      <c r="K208" s="41"/>
      <c r="L208" s="41"/>
      <c r="M208" s="41"/>
      <c r="N208" s="41"/>
      <c r="O208" s="41"/>
      <c r="P208" s="41"/>
    </row>
    <row r="209" spans="2:16">
      <c r="B209" s="41"/>
      <c r="C209" s="41"/>
      <c r="D209" s="41"/>
      <c r="E209" s="41"/>
      <c r="F209" s="41"/>
      <c r="G209" s="41"/>
      <c r="H209" s="41"/>
      <c r="I209" s="41"/>
      <c r="J209" s="41"/>
      <c r="K209" s="41"/>
      <c r="L209" s="41"/>
      <c r="M209" s="41"/>
      <c r="N209" s="41"/>
      <c r="O209" s="41"/>
      <c r="P209" s="41"/>
    </row>
    <row r="210" spans="2:16">
      <c r="B210" s="41"/>
      <c r="C210" s="41"/>
      <c r="D210" s="41"/>
      <c r="E210" s="41"/>
      <c r="F210" s="41"/>
      <c r="G210" s="41"/>
      <c r="H210" s="41"/>
      <c r="I210" s="41"/>
      <c r="J210" s="41"/>
      <c r="K210" s="41"/>
      <c r="L210" s="41"/>
      <c r="M210" s="41"/>
      <c r="N210" s="41"/>
      <c r="O210" s="41"/>
      <c r="P210" s="41"/>
    </row>
    <row r="211" spans="2:16">
      <c r="B211" s="41"/>
      <c r="C211" s="41"/>
      <c r="D211" s="41"/>
      <c r="E211" s="41"/>
      <c r="F211" s="41"/>
      <c r="G211" s="41"/>
      <c r="H211" s="41"/>
      <c r="I211" s="41"/>
      <c r="J211" s="41"/>
      <c r="K211" s="41"/>
      <c r="L211" s="41"/>
      <c r="M211" s="41"/>
      <c r="N211" s="41"/>
      <c r="O211" s="41"/>
      <c r="P211" s="41"/>
    </row>
    <row r="212" spans="2:16">
      <c r="B212" s="41"/>
      <c r="C212" s="41"/>
      <c r="D212" s="41"/>
      <c r="E212" s="41"/>
      <c r="F212" s="41"/>
      <c r="G212" s="41"/>
      <c r="H212" s="41"/>
      <c r="I212" s="41"/>
      <c r="J212" s="41"/>
      <c r="K212" s="41"/>
      <c r="L212" s="41"/>
      <c r="M212" s="41"/>
      <c r="N212" s="41"/>
      <c r="O212" s="41"/>
      <c r="P212" s="41"/>
    </row>
    <row r="213" spans="2:16">
      <c r="B213" s="41"/>
      <c r="C213" s="41"/>
      <c r="D213" s="41"/>
      <c r="E213" s="41"/>
      <c r="F213" s="41"/>
      <c r="G213" s="41"/>
      <c r="H213" s="41"/>
      <c r="I213" s="41"/>
      <c r="J213" s="41"/>
      <c r="K213" s="41"/>
      <c r="L213" s="41"/>
      <c r="M213" s="41"/>
      <c r="N213" s="41"/>
      <c r="O213" s="41"/>
      <c r="P213" s="41"/>
    </row>
    <row r="214" spans="2:16">
      <c r="B214" s="41"/>
      <c r="C214" s="41"/>
      <c r="D214" s="41"/>
      <c r="E214" s="41"/>
      <c r="F214" s="41"/>
      <c r="G214" s="41"/>
      <c r="H214" s="41"/>
      <c r="I214" s="41"/>
      <c r="J214" s="41"/>
      <c r="K214" s="41"/>
      <c r="L214" s="41"/>
      <c r="M214" s="41"/>
      <c r="N214" s="41"/>
      <c r="O214" s="41"/>
      <c r="P214" s="41"/>
    </row>
    <row r="215" spans="2:16">
      <c r="B215" s="41"/>
      <c r="C215" s="41"/>
      <c r="D215" s="41"/>
      <c r="E215" s="41"/>
      <c r="F215" s="41"/>
      <c r="G215" s="41"/>
      <c r="H215" s="41"/>
      <c r="I215" s="41"/>
      <c r="J215" s="41"/>
      <c r="K215" s="41"/>
      <c r="L215" s="41"/>
      <c r="M215" s="41"/>
      <c r="N215" s="41"/>
      <c r="O215" s="41"/>
      <c r="P215" s="41"/>
    </row>
    <row r="216" spans="2:16">
      <c r="B216" s="41"/>
      <c r="C216" s="41"/>
      <c r="D216" s="41"/>
      <c r="E216" s="41"/>
      <c r="F216" s="41"/>
      <c r="G216" s="41"/>
      <c r="H216" s="41"/>
      <c r="I216" s="41"/>
      <c r="J216" s="41"/>
      <c r="K216" s="41"/>
      <c r="L216" s="41"/>
      <c r="M216" s="41"/>
      <c r="N216" s="41"/>
      <c r="O216" s="41"/>
      <c r="P216" s="41"/>
    </row>
    <row r="217" spans="2:16">
      <c r="B217" s="41"/>
      <c r="C217" s="41"/>
      <c r="D217" s="41"/>
      <c r="E217" s="41"/>
      <c r="F217" s="41"/>
      <c r="G217" s="41"/>
      <c r="H217" s="41"/>
      <c r="I217" s="41"/>
      <c r="J217" s="41"/>
      <c r="K217" s="41"/>
      <c r="L217" s="41"/>
      <c r="M217" s="41"/>
      <c r="N217" s="41"/>
      <c r="O217" s="41"/>
      <c r="P217" s="41"/>
    </row>
    <row r="218" spans="2:16">
      <c r="B218" s="41"/>
      <c r="C218" s="41"/>
      <c r="D218" s="41"/>
      <c r="E218" s="41"/>
      <c r="F218" s="41"/>
      <c r="G218" s="41"/>
      <c r="H218" s="41"/>
      <c r="I218" s="41"/>
      <c r="J218" s="41"/>
      <c r="K218" s="41"/>
      <c r="L218" s="41"/>
      <c r="M218" s="41"/>
      <c r="N218" s="41"/>
      <c r="O218" s="41"/>
      <c r="P218" s="41"/>
    </row>
    <row r="219" spans="2:16">
      <c r="B219" s="41"/>
      <c r="C219" s="41"/>
      <c r="D219" s="41"/>
      <c r="E219" s="41"/>
      <c r="F219" s="41"/>
      <c r="G219" s="41"/>
      <c r="H219" s="41"/>
      <c r="I219" s="41"/>
      <c r="J219" s="41"/>
      <c r="K219" s="41"/>
      <c r="L219" s="41"/>
      <c r="M219" s="41"/>
      <c r="N219" s="41"/>
      <c r="O219" s="41"/>
      <c r="P219" s="41"/>
    </row>
    <row r="220" spans="2:16">
      <c r="B220" s="41"/>
      <c r="C220" s="41"/>
      <c r="D220" s="41"/>
      <c r="E220" s="41"/>
      <c r="F220" s="41"/>
      <c r="G220" s="41"/>
      <c r="H220" s="41"/>
      <c r="I220" s="41"/>
      <c r="J220" s="41"/>
      <c r="K220" s="41"/>
      <c r="L220" s="41"/>
      <c r="M220" s="41"/>
      <c r="N220" s="41"/>
      <c r="O220" s="41"/>
      <c r="P220" s="41"/>
    </row>
    <row r="221" spans="2:16">
      <c r="B221" s="41"/>
      <c r="C221" s="41"/>
      <c r="D221" s="41"/>
      <c r="E221" s="41"/>
      <c r="F221" s="41"/>
      <c r="G221" s="41"/>
      <c r="H221" s="41"/>
      <c r="I221" s="41"/>
      <c r="J221" s="41"/>
      <c r="K221" s="41"/>
      <c r="L221" s="41"/>
      <c r="M221" s="41"/>
      <c r="N221" s="41"/>
      <c r="O221" s="41"/>
      <c r="P221" s="41"/>
    </row>
    <row r="222" spans="2:16">
      <c r="B222" s="41"/>
      <c r="C222" s="41"/>
      <c r="D222" s="41"/>
      <c r="E222" s="41"/>
      <c r="F222" s="41"/>
      <c r="G222" s="41"/>
      <c r="H222" s="41"/>
      <c r="I222" s="41"/>
      <c r="J222" s="41"/>
      <c r="K222" s="41"/>
      <c r="L222" s="41"/>
      <c r="M222" s="41"/>
      <c r="N222" s="41"/>
      <c r="O222" s="41"/>
      <c r="P222" s="41"/>
    </row>
    <row r="223" spans="2:16">
      <c r="B223" s="41"/>
      <c r="C223" s="41"/>
      <c r="D223" s="41"/>
      <c r="E223" s="41"/>
      <c r="F223" s="41"/>
      <c r="G223" s="41"/>
      <c r="H223" s="41"/>
      <c r="I223" s="41"/>
      <c r="J223" s="41"/>
      <c r="K223" s="41"/>
      <c r="L223" s="41"/>
      <c r="M223" s="41"/>
      <c r="N223" s="41"/>
      <c r="O223" s="41"/>
      <c r="P223" s="41"/>
    </row>
    <row r="224" spans="2:16">
      <c r="B224" s="41"/>
      <c r="C224" s="41"/>
      <c r="D224" s="41"/>
      <c r="E224" s="41"/>
      <c r="F224" s="41"/>
      <c r="G224" s="41"/>
      <c r="H224" s="41"/>
      <c r="I224" s="41"/>
      <c r="J224" s="41"/>
      <c r="K224" s="41"/>
      <c r="L224" s="41"/>
      <c r="M224" s="41"/>
      <c r="N224" s="41"/>
      <c r="O224" s="41"/>
      <c r="P224" s="41"/>
    </row>
    <row r="225" spans="2:16">
      <c r="B225" s="41"/>
      <c r="C225" s="41"/>
      <c r="D225" s="41"/>
      <c r="E225" s="41"/>
      <c r="F225" s="41"/>
      <c r="G225" s="41"/>
      <c r="H225" s="41"/>
      <c r="I225" s="41"/>
      <c r="J225" s="41"/>
      <c r="K225" s="41"/>
      <c r="L225" s="41"/>
      <c r="M225" s="41"/>
      <c r="N225" s="41"/>
      <c r="O225" s="41"/>
      <c r="P225" s="41"/>
    </row>
    <row r="226" spans="2:16">
      <c r="B226" s="41"/>
      <c r="C226" s="41"/>
      <c r="D226" s="41"/>
      <c r="E226" s="41"/>
      <c r="F226" s="41"/>
      <c r="G226" s="41"/>
      <c r="H226" s="41"/>
      <c r="I226" s="41"/>
      <c r="J226" s="41"/>
      <c r="K226" s="41"/>
      <c r="L226" s="41"/>
      <c r="M226" s="41"/>
      <c r="N226" s="41"/>
      <c r="O226" s="41"/>
      <c r="P226" s="41"/>
    </row>
    <row r="227" spans="2:16">
      <c r="B227" s="41"/>
      <c r="C227" s="41"/>
      <c r="D227" s="41"/>
      <c r="E227" s="41"/>
      <c r="F227" s="41"/>
      <c r="G227" s="41"/>
      <c r="H227" s="41"/>
      <c r="I227" s="41"/>
      <c r="J227" s="41"/>
      <c r="K227" s="41"/>
      <c r="L227" s="41"/>
      <c r="M227" s="41"/>
      <c r="N227" s="41"/>
      <c r="O227" s="41"/>
      <c r="P227" s="41"/>
    </row>
    <row r="228" spans="2:16">
      <c r="B228" s="41"/>
      <c r="C228" s="41"/>
      <c r="D228" s="41"/>
      <c r="E228" s="41"/>
      <c r="F228" s="41"/>
      <c r="G228" s="41"/>
      <c r="H228" s="41"/>
      <c r="I228" s="41"/>
      <c r="J228" s="41"/>
      <c r="K228" s="41"/>
      <c r="L228" s="41"/>
      <c r="M228" s="41"/>
      <c r="N228" s="41"/>
      <c r="O228" s="41"/>
      <c r="P228" s="41"/>
    </row>
    <row r="229" spans="2:16">
      <c r="B229" s="41"/>
      <c r="C229" s="41"/>
      <c r="D229" s="41"/>
      <c r="E229" s="41"/>
      <c r="F229" s="41"/>
      <c r="G229" s="41"/>
      <c r="H229" s="41"/>
      <c r="I229" s="41"/>
      <c r="J229" s="41"/>
      <c r="K229" s="41"/>
      <c r="L229" s="41"/>
      <c r="M229" s="41"/>
      <c r="N229" s="41"/>
      <c r="O229" s="41"/>
      <c r="P229" s="41"/>
    </row>
    <row r="230" spans="2:16">
      <c r="B230" s="41"/>
      <c r="C230" s="41"/>
      <c r="D230" s="41"/>
      <c r="E230" s="41"/>
      <c r="F230" s="41"/>
      <c r="G230" s="41"/>
      <c r="H230" s="41"/>
      <c r="I230" s="41"/>
      <c r="J230" s="41"/>
      <c r="K230" s="41"/>
      <c r="L230" s="41"/>
      <c r="M230" s="41"/>
      <c r="N230" s="41"/>
      <c r="O230" s="41"/>
      <c r="P230" s="41"/>
    </row>
    <row r="231" spans="2:16">
      <c r="B231" s="41"/>
      <c r="C231" s="41"/>
      <c r="D231" s="41"/>
      <c r="E231" s="41"/>
      <c r="F231" s="41"/>
      <c r="G231" s="41"/>
      <c r="H231" s="41"/>
      <c r="I231" s="41"/>
      <c r="J231" s="41"/>
      <c r="K231" s="41"/>
      <c r="L231" s="41"/>
      <c r="M231" s="41"/>
      <c r="N231" s="41"/>
      <c r="O231" s="41"/>
      <c r="P231" s="41"/>
    </row>
    <row r="232" spans="2:16">
      <c r="B232" s="41"/>
      <c r="C232" s="41"/>
      <c r="D232" s="41"/>
      <c r="E232" s="41"/>
      <c r="F232" s="41"/>
      <c r="G232" s="41"/>
      <c r="H232" s="41"/>
      <c r="I232" s="41"/>
      <c r="J232" s="41"/>
      <c r="K232" s="41"/>
      <c r="L232" s="41"/>
      <c r="M232" s="41"/>
      <c r="N232" s="41"/>
      <c r="O232" s="41"/>
      <c r="P232" s="41"/>
    </row>
    <row r="233" spans="2:16">
      <c r="B233" s="41"/>
      <c r="C233" s="41"/>
      <c r="D233" s="41"/>
      <c r="E233" s="41"/>
      <c r="F233" s="41"/>
      <c r="G233" s="41"/>
      <c r="H233" s="41"/>
      <c r="I233" s="41"/>
      <c r="J233" s="41"/>
      <c r="K233" s="41"/>
      <c r="L233" s="41"/>
      <c r="M233" s="41"/>
      <c r="N233" s="41"/>
      <c r="O233" s="41"/>
      <c r="P233" s="41"/>
    </row>
    <row r="234" spans="2:16">
      <c r="B234" s="41"/>
      <c r="C234" s="41"/>
      <c r="D234" s="41"/>
      <c r="E234" s="41"/>
      <c r="F234" s="41"/>
      <c r="G234" s="41"/>
      <c r="H234" s="41"/>
      <c r="I234" s="41"/>
      <c r="J234" s="41"/>
      <c r="K234" s="41"/>
      <c r="L234" s="41"/>
      <c r="M234" s="41"/>
      <c r="N234" s="41"/>
      <c r="O234" s="41"/>
      <c r="P234" s="41"/>
    </row>
    <row r="235" spans="2:16">
      <c r="B235" s="41"/>
      <c r="C235" s="41"/>
      <c r="D235" s="41"/>
      <c r="E235" s="41"/>
      <c r="F235" s="41"/>
      <c r="G235" s="41"/>
      <c r="H235" s="41"/>
      <c r="I235" s="41"/>
      <c r="J235" s="41"/>
      <c r="K235" s="41"/>
      <c r="L235" s="41"/>
      <c r="M235" s="41"/>
      <c r="N235" s="41"/>
      <c r="O235" s="41"/>
      <c r="P235" s="41"/>
    </row>
    <row r="236" spans="2:16">
      <c r="B236" s="41"/>
      <c r="C236" s="41"/>
      <c r="D236" s="41"/>
      <c r="E236" s="41"/>
      <c r="F236" s="41"/>
      <c r="G236" s="41"/>
      <c r="H236" s="41"/>
      <c r="I236" s="41"/>
      <c r="J236" s="41"/>
      <c r="K236" s="41"/>
      <c r="L236" s="41"/>
      <c r="M236" s="41"/>
      <c r="N236" s="41"/>
      <c r="O236" s="41"/>
      <c r="P236" s="41"/>
    </row>
    <row r="237" spans="2:16">
      <c r="B237" s="41"/>
      <c r="C237" s="41"/>
      <c r="D237" s="41"/>
      <c r="E237" s="41"/>
      <c r="F237" s="41"/>
      <c r="G237" s="41"/>
      <c r="H237" s="41"/>
      <c r="I237" s="41"/>
      <c r="J237" s="41"/>
      <c r="K237" s="41"/>
      <c r="L237" s="41"/>
      <c r="M237" s="41"/>
      <c r="N237" s="41"/>
      <c r="O237" s="41"/>
      <c r="P237" s="41"/>
    </row>
    <row r="238" spans="2:16">
      <c r="B238" s="41"/>
      <c r="C238" s="41"/>
      <c r="D238" s="41"/>
      <c r="E238" s="41"/>
      <c r="F238" s="41"/>
      <c r="G238" s="41"/>
      <c r="H238" s="41"/>
      <c r="I238" s="41"/>
      <c r="J238" s="41"/>
      <c r="K238" s="41"/>
      <c r="L238" s="41"/>
      <c r="M238" s="41"/>
      <c r="N238" s="41"/>
      <c r="O238" s="41"/>
      <c r="P238" s="41"/>
    </row>
    <row r="239" spans="2:16">
      <c r="B239" s="41"/>
      <c r="C239" s="41"/>
      <c r="D239" s="41"/>
      <c r="E239" s="41"/>
      <c r="F239" s="41"/>
      <c r="G239" s="41"/>
      <c r="H239" s="41"/>
      <c r="I239" s="41"/>
      <c r="J239" s="41"/>
      <c r="K239" s="41"/>
      <c r="L239" s="41"/>
      <c r="M239" s="41"/>
      <c r="N239" s="41"/>
      <c r="O239" s="41"/>
      <c r="P239" s="41"/>
    </row>
    <row r="240" spans="2:16">
      <c r="B240" s="41"/>
      <c r="C240" s="41"/>
      <c r="D240" s="41"/>
      <c r="E240" s="41"/>
      <c r="F240" s="41"/>
      <c r="G240" s="41"/>
      <c r="H240" s="41"/>
      <c r="I240" s="41"/>
      <c r="J240" s="41"/>
      <c r="K240" s="41"/>
      <c r="L240" s="41"/>
      <c r="M240" s="41"/>
      <c r="N240" s="41"/>
      <c r="O240" s="41"/>
      <c r="P240" s="41"/>
    </row>
    <row r="241" spans="2:16">
      <c r="B241" s="41"/>
      <c r="C241" s="41"/>
      <c r="D241" s="41"/>
      <c r="E241" s="41"/>
      <c r="F241" s="41"/>
      <c r="G241" s="41"/>
      <c r="H241" s="41"/>
      <c r="I241" s="41"/>
      <c r="J241" s="41"/>
      <c r="K241" s="41"/>
      <c r="L241" s="41"/>
      <c r="M241" s="41"/>
      <c r="N241" s="41"/>
      <c r="O241" s="41"/>
      <c r="P241" s="41"/>
    </row>
    <row r="242" spans="2:16">
      <c r="B242" s="41"/>
      <c r="C242" s="41"/>
      <c r="D242" s="41"/>
      <c r="E242" s="41"/>
      <c r="F242" s="41"/>
      <c r="G242" s="41"/>
      <c r="H242" s="41"/>
      <c r="I242" s="41"/>
      <c r="J242" s="41"/>
      <c r="K242" s="41"/>
      <c r="L242" s="41"/>
      <c r="M242" s="41"/>
      <c r="N242" s="41"/>
      <c r="O242" s="41"/>
      <c r="P242" s="41"/>
    </row>
    <row r="243" spans="2:16">
      <c r="B243" s="41"/>
      <c r="C243" s="41"/>
      <c r="D243" s="41"/>
      <c r="E243" s="41"/>
      <c r="F243" s="41"/>
      <c r="G243" s="41"/>
      <c r="H243" s="41"/>
      <c r="I243" s="41"/>
      <c r="J243" s="41"/>
      <c r="K243" s="41"/>
      <c r="L243" s="41"/>
      <c r="M243" s="41"/>
      <c r="N243" s="41"/>
      <c r="O243" s="41"/>
      <c r="P243" s="41"/>
    </row>
    <row r="244" spans="2:16">
      <c r="B244" s="41"/>
      <c r="C244" s="41"/>
      <c r="D244" s="41"/>
      <c r="E244" s="41"/>
      <c r="F244" s="41"/>
      <c r="G244" s="41"/>
      <c r="H244" s="41"/>
      <c r="I244" s="41"/>
      <c r="J244" s="41"/>
      <c r="K244" s="41"/>
      <c r="L244" s="41"/>
      <c r="M244" s="41"/>
      <c r="N244" s="41"/>
      <c r="O244" s="41"/>
      <c r="P244" s="41"/>
    </row>
    <row r="245" spans="2:16">
      <c r="B245" s="41"/>
      <c r="C245" s="41"/>
      <c r="D245" s="41"/>
      <c r="E245" s="41"/>
      <c r="F245" s="41"/>
      <c r="G245" s="41"/>
      <c r="H245" s="41"/>
      <c r="I245" s="41"/>
      <c r="J245" s="41"/>
      <c r="K245" s="41"/>
      <c r="L245" s="41"/>
      <c r="M245" s="41"/>
      <c r="N245" s="41"/>
      <c r="O245" s="41"/>
      <c r="P245" s="41"/>
    </row>
    <row r="246" spans="2:16">
      <c r="B246" s="41"/>
      <c r="C246" s="41"/>
      <c r="D246" s="41"/>
      <c r="E246" s="41"/>
      <c r="F246" s="41"/>
      <c r="G246" s="41"/>
      <c r="H246" s="41"/>
      <c r="I246" s="41"/>
      <c r="J246" s="41"/>
      <c r="K246" s="41"/>
      <c r="L246" s="41"/>
      <c r="M246" s="41"/>
      <c r="N246" s="41"/>
      <c r="O246" s="41"/>
      <c r="P246" s="41"/>
    </row>
    <row r="247" spans="2:16">
      <c r="B247" s="41"/>
      <c r="C247" s="41"/>
      <c r="D247" s="41"/>
      <c r="E247" s="41"/>
      <c r="F247" s="41"/>
      <c r="G247" s="41"/>
      <c r="H247" s="41"/>
      <c r="I247" s="41"/>
      <c r="J247" s="41"/>
      <c r="K247" s="41"/>
      <c r="L247" s="41"/>
      <c r="M247" s="41"/>
      <c r="N247" s="41"/>
      <c r="O247" s="41"/>
      <c r="P247" s="41"/>
    </row>
    <row r="248" spans="2:16">
      <c r="B248" s="41"/>
      <c r="C248" s="41"/>
      <c r="D248" s="41"/>
      <c r="E248" s="41"/>
      <c r="F248" s="41"/>
      <c r="G248" s="41"/>
      <c r="H248" s="41"/>
      <c r="I248" s="41"/>
      <c r="J248" s="41"/>
      <c r="K248" s="41"/>
      <c r="L248" s="41"/>
      <c r="M248" s="41"/>
      <c r="N248" s="41"/>
      <c r="O248" s="41"/>
      <c r="P248" s="41"/>
    </row>
    <row r="249" spans="2:16">
      <c r="B249" s="41"/>
      <c r="C249" s="41"/>
      <c r="D249" s="41"/>
      <c r="E249" s="41"/>
      <c r="F249" s="41"/>
      <c r="G249" s="41"/>
      <c r="H249" s="41"/>
      <c r="I249" s="41"/>
      <c r="J249" s="41"/>
      <c r="K249" s="41"/>
      <c r="L249" s="41"/>
      <c r="M249" s="41"/>
      <c r="N249" s="41"/>
      <c r="O249" s="41"/>
      <c r="P249" s="41"/>
    </row>
    <row r="250" spans="2:16">
      <c r="B250" s="41"/>
      <c r="C250" s="41"/>
      <c r="D250" s="41"/>
      <c r="E250" s="41"/>
      <c r="F250" s="41"/>
      <c r="G250" s="41"/>
      <c r="H250" s="41"/>
      <c r="I250" s="41"/>
      <c r="J250" s="41"/>
      <c r="K250" s="41"/>
      <c r="L250" s="41"/>
      <c r="M250" s="41"/>
      <c r="N250" s="41"/>
      <c r="O250" s="41"/>
      <c r="P250" s="41"/>
    </row>
    <row r="251" spans="2:16">
      <c r="B251" s="41"/>
      <c r="C251" s="41"/>
      <c r="D251" s="41"/>
      <c r="E251" s="41"/>
      <c r="F251" s="41"/>
      <c r="G251" s="41"/>
      <c r="H251" s="41"/>
      <c r="I251" s="41"/>
      <c r="J251" s="41"/>
      <c r="K251" s="41"/>
      <c r="L251" s="41"/>
      <c r="M251" s="41"/>
      <c r="N251" s="41"/>
      <c r="O251" s="41"/>
      <c r="P251" s="41"/>
    </row>
    <row r="252" spans="2:16">
      <c r="B252" s="41"/>
      <c r="C252" s="41"/>
      <c r="D252" s="41"/>
      <c r="E252" s="41"/>
      <c r="F252" s="41"/>
      <c r="G252" s="41"/>
      <c r="H252" s="41"/>
      <c r="I252" s="41"/>
      <c r="J252" s="41"/>
      <c r="K252" s="41"/>
      <c r="L252" s="41"/>
      <c r="M252" s="41"/>
      <c r="N252" s="41"/>
      <c r="O252" s="41"/>
      <c r="P252" s="41"/>
    </row>
    <row r="253" spans="2:16">
      <c r="B253" s="41"/>
      <c r="C253" s="41"/>
      <c r="D253" s="41"/>
      <c r="E253" s="41"/>
      <c r="F253" s="41"/>
      <c r="G253" s="41"/>
      <c r="H253" s="41"/>
      <c r="I253" s="41"/>
      <c r="J253" s="41"/>
      <c r="K253" s="41"/>
      <c r="L253" s="41"/>
      <c r="M253" s="41"/>
      <c r="N253" s="41"/>
      <c r="O253" s="41"/>
      <c r="P253" s="41"/>
    </row>
    <row r="254" spans="2:16">
      <c r="B254" s="41"/>
      <c r="C254" s="41"/>
      <c r="D254" s="41"/>
      <c r="E254" s="41"/>
      <c r="F254" s="41"/>
      <c r="G254" s="41"/>
      <c r="H254" s="41"/>
      <c r="I254" s="41"/>
      <c r="J254" s="41"/>
      <c r="K254" s="41"/>
      <c r="L254" s="41"/>
      <c r="M254" s="41"/>
      <c r="N254" s="41"/>
      <c r="O254" s="41"/>
      <c r="P254" s="41"/>
    </row>
    <row r="255" spans="2:16">
      <c r="B255" s="41"/>
      <c r="C255" s="41"/>
      <c r="D255" s="41"/>
      <c r="E255" s="41"/>
      <c r="F255" s="41"/>
      <c r="G255" s="41"/>
      <c r="H255" s="41"/>
      <c r="I255" s="41"/>
      <c r="J255" s="41"/>
      <c r="K255" s="41"/>
      <c r="L255" s="41"/>
      <c r="M255" s="41"/>
      <c r="N255" s="41"/>
      <c r="O255" s="41"/>
      <c r="P255" s="41"/>
    </row>
    <row r="256" spans="2:16">
      <c r="B256" s="41"/>
      <c r="C256" s="41"/>
      <c r="D256" s="41"/>
      <c r="E256" s="41"/>
      <c r="F256" s="41"/>
      <c r="G256" s="41"/>
      <c r="H256" s="41"/>
      <c r="I256" s="41"/>
      <c r="J256" s="41"/>
      <c r="K256" s="41"/>
      <c r="L256" s="41"/>
      <c r="M256" s="41"/>
      <c r="N256" s="41"/>
      <c r="O256" s="41"/>
      <c r="P256" s="41"/>
    </row>
    <row r="257" spans="2:16">
      <c r="B257" s="41"/>
      <c r="C257" s="41"/>
      <c r="D257" s="41"/>
      <c r="E257" s="41"/>
      <c r="F257" s="41"/>
      <c r="G257" s="41"/>
      <c r="H257" s="41"/>
      <c r="I257" s="41"/>
      <c r="J257" s="41"/>
      <c r="K257" s="41"/>
      <c r="L257" s="41"/>
      <c r="M257" s="41"/>
      <c r="N257" s="41"/>
      <c r="O257" s="41"/>
      <c r="P257" s="41"/>
    </row>
    <row r="258" spans="2:16">
      <c r="B258" s="41"/>
      <c r="C258" s="41"/>
      <c r="D258" s="41"/>
      <c r="E258" s="41"/>
      <c r="F258" s="41"/>
      <c r="G258" s="41"/>
      <c r="H258" s="41"/>
      <c r="I258" s="41"/>
      <c r="J258" s="41"/>
      <c r="K258" s="41"/>
      <c r="L258" s="41"/>
      <c r="M258" s="41"/>
      <c r="N258" s="41"/>
      <c r="O258" s="41"/>
      <c r="P258" s="41"/>
    </row>
    <row r="259" spans="2:16">
      <c r="B259" s="41"/>
      <c r="C259" s="41"/>
      <c r="D259" s="41"/>
      <c r="E259" s="41"/>
      <c r="F259" s="41"/>
      <c r="G259" s="41"/>
      <c r="H259" s="41"/>
      <c r="I259" s="41"/>
      <c r="J259" s="41"/>
      <c r="K259" s="41"/>
      <c r="L259" s="41"/>
      <c r="M259" s="41"/>
      <c r="N259" s="41"/>
      <c r="O259" s="41"/>
      <c r="P259" s="41"/>
    </row>
    <row r="260" spans="2:16">
      <c r="B260" s="41"/>
      <c r="C260" s="41"/>
      <c r="D260" s="41"/>
      <c r="E260" s="41"/>
      <c r="F260" s="41"/>
      <c r="G260" s="41"/>
      <c r="H260" s="41"/>
      <c r="I260" s="41"/>
      <c r="J260" s="41"/>
      <c r="K260" s="41"/>
      <c r="L260" s="41"/>
      <c r="M260" s="41"/>
      <c r="N260" s="41"/>
      <c r="O260" s="41"/>
      <c r="P260" s="41"/>
    </row>
    <row r="261" spans="2:16">
      <c r="B261" s="41"/>
      <c r="C261" s="41"/>
      <c r="D261" s="41"/>
      <c r="E261" s="41"/>
      <c r="F261" s="41"/>
      <c r="G261" s="41"/>
      <c r="H261" s="41"/>
      <c r="I261" s="41"/>
      <c r="J261" s="41"/>
      <c r="K261" s="41"/>
      <c r="L261" s="41"/>
      <c r="M261" s="41"/>
      <c r="N261" s="41"/>
      <c r="O261" s="41"/>
      <c r="P261" s="41"/>
    </row>
    <row r="262" spans="2:16">
      <c r="B262" s="41"/>
      <c r="C262" s="41"/>
      <c r="D262" s="41"/>
      <c r="E262" s="41"/>
      <c r="F262" s="41"/>
      <c r="G262" s="41"/>
      <c r="H262" s="41"/>
      <c r="I262" s="41"/>
      <c r="J262" s="41"/>
      <c r="K262" s="41"/>
      <c r="L262" s="41"/>
      <c r="M262" s="41"/>
      <c r="N262" s="41"/>
      <c r="O262" s="41"/>
      <c r="P262" s="41"/>
    </row>
    <row r="263" spans="2:16">
      <c r="B263" s="41"/>
      <c r="C263" s="41"/>
      <c r="D263" s="41"/>
      <c r="E263" s="41"/>
      <c r="F263" s="41"/>
      <c r="G263" s="41"/>
      <c r="H263" s="41"/>
      <c r="I263" s="41"/>
      <c r="J263" s="41"/>
      <c r="K263" s="41"/>
      <c r="L263" s="41"/>
      <c r="M263" s="41"/>
      <c r="N263" s="41"/>
      <c r="O263" s="41"/>
      <c r="P263" s="41"/>
    </row>
    <row r="264" spans="2:16">
      <c r="B264" s="41"/>
      <c r="C264" s="41"/>
      <c r="D264" s="41"/>
      <c r="E264" s="41"/>
      <c r="F264" s="41"/>
      <c r="G264" s="41"/>
      <c r="H264" s="41"/>
      <c r="I264" s="41"/>
      <c r="J264" s="41"/>
      <c r="K264" s="41"/>
      <c r="L264" s="41"/>
      <c r="M264" s="41"/>
      <c r="N264" s="41"/>
      <c r="O264" s="41"/>
      <c r="P264" s="41"/>
    </row>
    <row r="265" spans="2:16">
      <c r="B265" s="41"/>
      <c r="C265" s="41"/>
      <c r="D265" s="41"/>
      <c r="E265" s="41"/>
      <c r="F265" s="41"/>
      <c r="G265" s="41"/>
      <c r="H265" s="41"/>
      <c r="I265" s="41"/>
      <c r="J265" s="41"/>
      <c r="K265" s="41"/>
      <c r="L265" s="41"/>
      <c r="M265" s="41"/>
      <c r="N265" s="41"/>
      <c r="O265" s="41"/>
      <c r="P265" s="41"/>
    </row>
    <row r="266" spans="2:16">
      <c r="B266" s="41"/>
      <c r="C266" s="41"/>
      <c r="D266" s="41"/>
      <c r="E266" s="41"/>
      <c r="F266" s="41"/>
      <c r="G266" s="41"/>
      <c r="H266" s="41"/>
      <c r="I266" s="41"/>
      <c r="J266" s="41"/>
      <c r="K266" s="41"/>
      <c r="L266" s="41"/>
      <c r="M266" s="41"/>
      <c r="N266" s="41"/>
      <c r="O266" s="41"/>
      <c r="P266" s="41"/>
    </row>
    <row r="267" spans="2:16">
      <c r="B267" s="41"/>
      <c r="C267" s="41"/>
      <c r="D267" s="41"/>
      <c r="E267" s="41"/>
      <c r="F267" s="41"/>
      <c r="G267" s="41"/>
      <c r="H267" s="41"/>
      <c r="I267" s="41"/>
      <c r="J267" s="41"/>
      <c r="K267" s="41"/>
      <c r="L267" s="41"/>
      <c r="M267" s="41"/>
      <c r="N267" s="41"/>
      <c r="O267" s="41"/>
      <c r="P267" s="41"/>
    </row>
    <row r="268" spans="2:16">
      <c r="B268" s="41"/>
      <c r="C268" s="41"/>
      <c r="D268" s="41"/>
      <c r="E268" s="41"/>
      <c r="F268" s="41"/>
      <c r="G268" s="41"/>
      <c r="H268" s="41"/>
      <c r="I268" s="41"/>
      <c r="J268" s="41"/>
      <c r="K268" s="41"/>
      <c r="L268" s="41"/>
      <c r="M268" s="41"/>
      <c r="N268" s="41"/>
      <c r="O268" s="41"/>
      <c r="P268" s="41"/>
    </row>
    <row r="269" spans="2:16">
      <c r="B269" s="41"/>
      <c r="C269" s="41"/>
      <c r="D269" s="41"/>
      <c r="E269" s="41"/>
      <c r="F269" s="41"/>
      <c r="G269" s="41"/>
      <c r="H269" s="41"/>
      <c r="I269" s="41"/>
      <c r="J269" s="41"/>
      <c r="K269" s="41"/>
      <c r="L269" s="41"/>
      <c r="M269" s="41"/>
      <c r="N269" s="41"/>
      <c r="O269" s="41"/>
      <c r="P269" s="41"/>
    </row>
    <row r="270" spans="2:16">
      <c r="B270" s="41"/>
      <c r="C270" s="41"/>
      <c r="D270" s="41"/>
      <c r="E270" s="41"/>
      <c r="F270" s="41"/>
      <c r="G270" s="41"/>
      <c r="H270" s="41"/>
      <c r="I270" s="41"/>
      <c r="J270" s="41"/>
      <c r="K270" s="41"/>
      <c r="L270" s="41"/>
      <c r="M270" s="41"/>
      <c r="N270" s="41"/>
      <c r="O270" s="41"/>
      <c r="P270" s="41"/>
    </row>
    <row r="271" spans="2:16">
      <c r="B271" s="41"/>
      <c r="C271" s="41"/>
      <c r="D271" s="41"/>
      <c r="E271" s="41"/>
      <c r="F271" s="41"/>
      <c r="G271" s="41"/>
      <c r="H271" s="41"/>
      <c r="I271" s="41"/>
      <c r="J271" s="41"/>
      <c r="K271" s="41"/>
      <c r="L271" s="41"/>
      <c r="M271" s="41"/>
      <c r="N271" s="41"/>
      <c r="O271" s="41"/>
      <c r="P271" s="41"/>
    </row>
    <row r="272" spans="2:16">
      <c r="B272" s="41"/>
      <c r="C272" s="41"/>
      <c r="D272" s="41"/>
      <c r="E272" s="41"/>
      <c r="F272" s="41"/>
      <c r="G272" s="41"/>
      <c r="H272" s="41"/>
      <c r="I272" s="41"/>
      <c r="J272" s="41"/>
      <c r="K272" s="41"/>
      <c r="L272" s="41"/>
      <c r="M272" s="41"/>
      <c r="N272" s="41"/>
      <c r="O272" s="41"/>
      <c r="P272" s="41"/>
    </row>
    <row r="273" spans="2:16">
      <c r="B273" s="41"/>
      <c r="C273" s="41"/>
      <c r="D273" s="41"/>
      <c r="E273" s="41"/>
      <c r="F273" s="41"/>
      <c r="G273" s="41"/>
      <c r="H273" s="41"/>
      <c r="I273" s="41"/>
      <c r="J273" s="41"/>
      <c r="K273" s="41"/>
      <c r="L273" s="41"/>
      <c r="M273" s="41"/>
      <c r="N273" s="41"/>
      <c r="O273" s="41"/>
      <c r="P273" s="41"/>
    </row>
    <row r="274" spans="2:16">
      <c r="B274" s="41"/>
      <c r="C274" s="41"/>
      <c r="D274" s="41"/>
      <c r="E274" s="41"/>
      <c r="F274" s="41"/>
      <c r="G274" s="41"/>
      <c r="H274" s="41"/>
      <c r="I274" s="41"/>
      <c r="J274" s="41"/>
      <c r="K274" s="41"/>
      <c r="L274" s="41"/>
      <c r="M274" s="41"/>
      <c r="N274" s="41"/>
      <c r="O274" s="41"/>
      <c r="P274" s="41"/>
    </row>
    <row r="275" spans="2:16">
      <c r="B275" s="41"/>
      <c r="C275" s="41"/>
      <c r="D275" s="41"/>
      <c r="E275" s="41"/>
      <c r="F275" s="41"/>
      <c r="G275" s="41"/>
      <c r="H275" s="41"/>
      <c r="I275" s="41"/>
      <c r="J275" s="41"/>
      <c r="K275" s="41"/>
      <c r="L275" s="41"/>
      <c r="M275" s="41"/>
      <c r="N275" s="41"/>
      <c r="O275" s="41"/>
      <c r="P275" s="41"/>
    </row>
    <row r="276" spans="2:16">
      <c r="B276" s="41"/>
      <c r="C276" s="41"/>
      <c r="D276" s="41"/>
      <c r="E276" s="41"/>
      <c r="F276" s="41"/>
      <c r="G276" s="41"/>
      <c r="H276" s="41"/>
      <c r="I276" s="41"/>
      <c r="J276" s="41"/>
      <c r="K276" s="41"/>
      <c r="L276" s="41"/>
      <c r="M276" s="41"/>
      <c r="N276" s="41"/>
      <c r="O276" s="41"/>
      <c r="P276" s="41"/>
    </row>
    <row r="277" spans="2:16">
      <c r="B277" s="41"/>
      <c r="C277" s="41"/>
      <c r="D277" s="41"/>
      <c r="E277" s="41"/>
      <c r="F277" s="41"/>
      <c r="G277" s="41"/>
      <c r="H277" s="41"/>
      <c r="I277" s="41"/>
      <c r="J277" s="41"/>
      <c r="K277" s="41"/>
      <c r="L277" s="41"/>
      <c r="M277" s="41"/>
      <c r="N277" s="41"/>
      <c r="O277" s="41"/>
      <c r="P277" s="41"/>
    </row>
    <row r="278" spans="2:16">
      <c r="B278" s="41"/>
      <c r="C278" s="41"/>
      <c r="D278" s="41"/>
      <c r="E278" s="41"/>
      <c r="F278" s="41"/>
      <c r="G278" s="41"/>
      <c r="H278" s="41"/>
      <c r="I278" s="41"/>
      <c r="J278" s="41"/>
      <c r="K278" s="41"/>
      <c r="L278" s="41"/>
      <c r="M278" s="41"/>
      <c r="N278" s="41"/>
      <c r="O278" s="41"/>
      <c r="P278" s="41"/>
    </row>
    <row r="279" spans="2:16">
      <c r="B279" s="41"/>
      <c r="C279" s="41"/>
      <c r="D279" s="41"/>
      <c r="E279" s="41"/>
      <c r="F279" s="41"/>
      <c r="G279" s="41"/>
      <c r="H279" s="41"/>
      <c r="I279" s="41"/>
      <c r="J279" s="41"/>
      <c r="K279" s="41"/>
      <c r="L279" s="41"/>
      <c r="M279" s="41"/>
      <c r="N279" s="41"/>
      <c r="O279" s="41"/>
      <c r="P279" s="41"/>
    </row>
    <row r="280" spans="2:16">
      <c r="B280" s="41"/>
      <c r="C280" s="41"/>
      <c r="D280" s="41"/>
      <c r="E280" s="41"/>
      <c r="F280" s="41"/>
      <c r="G280" s="41"/>
      <c r="H280" s="41"/>
      <c r="I280" s="41"/>
      <c r="J280" s="41"/>
      <c r="K280" s="41"/>
      <c r="L280" s="41"/>
      <c r="M280" s="41"/>
      <c r="N280" s="41"/>
      <c r="O280" s="41"/>
      <c r="P280" s="41"/>
    </row>
    <row r="281" spans="2:16">
      <c r="B281" s="41"/>
      <c r="C281" s="41"/>
      <c r="D281" s="41"/>
      <c r="E281" s="41"/>
      <c r="F281" s="41"/>
      <c r="G281" s="41"/>
      <c r="H281" s="41"/>
      <c r="I281" s="41"/>
      <c r="J281" s="41"/>
      <c r="K281" s="41"/>
      <c r="L281" s="41"/>
      <c r="M281" s="41"/>
      <c r="N281" s="41"/>
      <c r="O281" s="41"/>
      <c r="P281" s="41"/>
    </row>
    <row r="282" spans="2:16">
      <c r="B282" s="41"/>
      <c r="C282" s="41"/>
      <c r="D282" s="41"/>
      <c r="E282" s="41"/>
      <c r="F282" s="41"/>
      <c r="G282" s="41"/>
      <c r="H282" s="41"/>
      <c r="I282" s="41"/>
      <c r="J282" s="41"/>
      <c r="K282" s="41"/>
      <c r="L282" s="41"/>
      <c r="M282" s="41"/>
      <c r="N282" s="41"/>
      <c r="O282" s="41"/>
      <c r="P282" s="41"/>
    </row>
    <row r="283" spans="2:16">
      <c r="B283" s="41"/>
      <c r="C283" s="41"/>
      <c r="D283" s="41"/>
      <c r="E283" s="41"/>
      <c r="F283" s="41"/>
      <c r="G283" s="41"/>
      <c r="H283" s="41"/>
      <c r="I283" s="41"/>
      <c r="J283" s="41"/>
      <c r="K283" s="41"/>
      <c r="L283" s="41"/>
      <c r="M283" s="41"/>
      <c r="N283" s="41"/>
      <c r="O283" s="41"/>
      <c r="P283" s="41"/>
    </row>
    <row r="284" spans="2:16">
      <c r="B284" s="41"/>
      <c r="C284" s="41"/>
      <c r="D284" s="41"/>
      <c r="E284" s="41"/>
      <c r="F284" s="41"/>
      <c r="G284" s="41"/>
      <c r="H284" s="41"/>
      <c r="I284" s="41"/>
      <c r="J284" s="41"/>
      <c r="K284" s="41"/>
      <c r="L284" s="41"/>
      <c r="M284" s="41"/>
      <c r="N284" s="41"/>
      <c r="O284" s="41"/>
      <c r="P284" s="41"/>
    </row>
    <row r="285" spans="2:16">
      <c r="B285" s="41"/>
      <c r="C285" s="41"/>
      <c r="D285" s="41"/>
      <c r="E285" s="41"/>
      <c r="F285" s="41"/>
      <c r="G285" s="41"/>
      <c r="H285" s="41"/>
      <c r="I285" s="41"/>
      <c r="J285" s="41"/>
      <c r="K285" s="41"/>
      <c r="L285" s="41"/>
      <c r="M285" s="41"/>
      <c r="N285" s="41"/>
      <c r="O285" s="41"/>
      <c r="P285" s="41"/>
    </row>
    <row r="286" spans="2:16">
      <c r="B286" s="41"/>
      <c r="C286" s="41"/>
      <c r="D286" s="41"/>
      <c r="E286" s="41"/>
      <c r="F286" s="41"/>
      <c r="G286" s="41"/>
      <c r="H286" s="41"/>
      <c r="I286" s="41"/>
      <c r="J286" s="41"/>
      <c r="K286" s="41"/>
      <c r="L286" s="41"/>
      <c r="M286" s="41"/>
      <c r="N286" s="41"/>
      <c r="O286" s="41"/>
      <c r="P286" s="41"/>
    </row>
    <row r="287" spans="2:16">
      <c r="B287" s="41"/>
      <c r="C287" s="41"/>
      <c r="D287" s="41"/>
      <c r="E287" s="41"/>
      <c r="F287" s="41"/>
      <c r="G287" s="41"/>
      <c r="H287" s="41"/>
      <c r="I287" s="41"/>
      <c r="J287" s="41"/>
      <c r="K287" s="41"/>
      <c r="L287" s="41"/>
      <c r="M287" s="41"/>
      <c r="N287" s="41"/>
      <c r="O287" s="41"/>
      <c r="P287" s="41"/>
    </row>
    <row r="288" spans="2:16">
      <c r="B288" s="41"/>
      <c r="C288" s="41"/>
      <c r="D288" s="41"/>
      <c r="E288" s="41"/>
      <c r="F288" s="41"/>
      <c r="G288" s="41"/>
      <c r="H288" s="41"/>
      <c r="I288" s="41"/>
      <c r="J288" s="41"/>
      <c r="K288" s="41"/>
      <c r="L288" s="41"/>
      <c r="M288" s="41"/>
      <c r="N288" s="41"/>
      <c r="O288" s="41"/>
      <c r="P288" s="41"/>
    </row>
    <row r="289" spans="2:16">
      <c r="B289" s="41"/>
      <c r="C289" s="41"/>
      <c r="D289" s="41"/>
      <c r="E289" s="41"/>
      <c r="F289" s="41"/>
      <c r="G289" s="41"/>
      <c r="H289" s="41"/>
      <c r="I289" s="41"/>
      <c r="J289" s="41"/>
      <c r="K289" s="41"/>
      <c r="L289" s="41"/>
      <c r="M289" s="41"/>
      <c r="N289" s="41"/>
      <c r="O289" s="41"/>
      <c r="P289" s="41"/>
    </row>
    <row r="290" spans="2:16">
      <c r="B290" s="41"/>
      <c r="C290" s="41"/>
      <c r="D290" s="41"/>
      <c r="E290" s="41"/>
      <c r="F290" s="41"/>
      <c r="G290" s="41"/>
      <c r="H290" s="41"/>
      <c r="I290" s="41"/>
      <c r="J290" s="41"/>
      <c r="K290" s="41"/>
      <c r="L290" s="41"/>
      <c r="M290" s="41"/>
      <c r="N290" s="41"/>
      <c r="O290" s="41"/>
      <c r="P290" s="41"/>
    </row>
    <row r="291" spans="2:16">
      <c r="B291" s="41"/>
      <c r="C291" s="41"/>
      <c r="D291" s="41"/>
      <c r="E291" s="41"/>
      <c r="F291" s="41"/>
      <c r="G291" s="41"/>
      <c r="H291" s="41"/>
      <c r="I291" s="41"/>
      <c r="J291" s="41"/>
      <c r="K291" s="41"/>
      <c r="L291" s="41"/>
      <c r="M291" s="41"/>
      <c r="N291" s="41"/>
      <c r="O291" s="41"/>
      <c r="P291" s="41"/>
    </row>
    <row r="292" spans="2:16">
      <c r="B292" s="41"/>
      <c r="C292" s="41"/>
      <c r="D292" s="41"/>
      <c r="E292" s="41"/>
      <c r="F292" s="41"/>
      <c r="G292" s="41"/>
      <c r="H292" s="41"/>
      <c r="I292" s="41"/>
      <c r="J292" s="41"/>
      <c r="K292" s="41"/>
      <c r="L292" s="41"/>
      <c r="M292" s="41"/>
      <c r="N292" s="41"/>
      <c r="O292" s="41"/>
      <c r="P292" s="41"/>
    </row>
    <row r="293" spans="2:16">
      <c r="B293" s="41"/>
      <c r="C293" s="41"/>
      <c r="D293" s="41"/>
      <c r="E293" s="41"/>
      <c r="F293" s="41"/>
      <c r="G293" s="41"/>
      <c r="H293" s="41"/>
      <c r="I293" s="41"/>
      <c r="J293" s="41"/>
      <c r="K293" s="41"/>
      <c r="L293" s="41"/>
      <c r="M293" s="41"/>
      <c r="N293" s="41"/>
      <c r="O293" s="41"/>
      <c r="P293" s="41"/>
    </row>
    <row r="294" spans="2:16">
      <c r="B294" s="41"/>
      <c r="C294" s="41"/>
      <c r="D294" s="41"/>
      <c r="E294" s="41"/>
      <c r="F294" s="41"/>
      <c r="G294" s="41"/>
      <c r="H294" s="41"/>
      <c r="I294" s="41"/>
      <c r="J294" s="41"/>
      <c r="K294" s="41"/>
      <c r="L294" s="41"/>
      <c r="M294" s="41"/>
      <c r="N294" s="41"/>
      <c r="O294" s="41"/>
      <c r="P294" s="41"/>
    </row>
    <row r="295" spans="2:16">
      <c r="B295" s="41"/>
      <c r="C295" s="41"/>
      <c r="D295" s="41"/>
      <c r="E295" s="41"/>
      <c r="F295" s="41"/>
      <c r="G295" s="41"/>
      <c r="H295" s="41"/>
      <c r="I295" s="41"/>
      <c r="J295" s="41"/>
      <c r="K295" s="41"/>
      <c r="L295" s="41"/>
      <c r="M295" s="41"/>
      <c r="N295" s="41"/>
      <c r="O295" s="41"/>
      <c r="P295" s="41"/>
    </row>
    <row r="296" spans="2:16">
      <c r="B296" s="41"/>
      <c r="C296" s="41"/>
      <c r="D296" s="41"/>
      <c r="E296" s="41"/>
      <c r="F296" s="41"/>
      <c r="G296" s="41"/>
      <c r="H296" s="41"/>
      <c r="I296" s="41"/>
      <c r="J296" s="41"/>
      <c r="K296" s="41"/>
      <c r="L296" s="41"/>
      <c r="M296" s="41"/>
      <c r="N296" s="41"/>
      <c r="O296" s="41"/>
      <c r="P296" s="41"/>
    </row>
    <row r="297" spans="2:16">
      <c r="B297" s="41"/>
      <c r="C297" s="41"/>
      <c r="D297" s="41"/>
      <c r="E297" s="41"/>
      <c r="F297" s="41"/>
      <c r="G297" s="41"/>
      <c r="H297" s="41"/>
      <c r="I297" s="41"/>
      <c r="J297" s="41"/>
      <c r="K297" s="41"/>
      <c r="L297" s="41"/>
      <c r="M297" s="41"/>
      <c r="N297" s="41"/>
      <c r="O297" s="41"/>
      <c r="P297" s="41"/>
    </row>
    <row r="298" spans="2:16">
      <c r="B298" s="41"/>
      <c r="C298" s="41"/>
      <c r="D298" s="41"/>
      <c r="E298" s="41"/>
      <c r="F298" s="41"/>
      <c r="G298" s="41"/>
      <c r="H298" s="41"/>
      <c r="I298" s="41"/>
      <c r="J298" s="41"/>
      <c r="K298" s="41"/>
      <c r="L298" s="41"/>
      <c r="M298" s="41"/>
      <c r="N298" s="41"/>
      <c r="O298" s="41"/>
      <c r="P298" s="41"/>
    </row>
    <row r="299" spans="2:16">
      <c r="B299" s="41"/>
      <c r="C299" s="41"/>
      <c r="D299" s="41"/>
      <c r="E299" s="41"/>
      <c r="F299" s="41"/>
      <c r="G299" s="41"/>
      <c r="H299" s="41"/>
      <c r="I299" s="41"/>
      <c r="J299" s="41"/>
      <c r="K299" s="41"/>
      <c r="L299" s="41"/>
      <c r="M299" s="41"/>
      <c r="N299" s="41"/>
      <c r="O299" s="41"/>
      <c r="P299" s="41"/>
    </row>
    <row r="300" spans="2:16">
      <c r="B300" s="41"/>
      <c r="C300" s="41"/>
      <c r="D300" s="41"/>
      <c r="E300" s="41"/>
      <c r="F300" s="41"/>
      <c r="G300" s="41"/>
      <c r="H300" s="41"/>
      <c r="I300" s="41"/>
      <c r="J300" s="41"/>
      <c r="K300" s="41"/>
      <c r="L300" s="41"/>
      <c r="M300" s="41"/>
      <c r="N300" s="41"/>
      <c r="O300" s="41"/>
      <c r="P300" s="41"/>
    </row>
    <row r="301" spans="2:16">
      <c r="B301" s="41"/>
      <c r="C301" s="41"/>
      <c r="D301" s="41"/>
      <c r="E301" s="41"/>
      <c r="F301" s="41"/>
      <c r="G301" s="41"/>
      <c r="H301" s="41"/>
      <c r="I301" s="41"/>
      <c r="J301" s="41"/>
      <c r="K301" s="41"/>
      <c r="L301" s="41"/>
      <c r="M301" s="41"/>
      <c r="N301" s="41"/>
      <c r="O301" s="41"/>
      <c r="P301" s="41"/>
    </row>
    <row r="302" spans="2:16">
      <c r="B302" s="41"/>
      <c r="C302" s="41"/>
      <c r="D302" s="41"/>
      <c r="E302" s="41"/>
      <c r="F302" s="41"/>
      <c r="G302" s="41"/>
      <c r="H302" s="41"/>
      <c r="I302" s="41"/>
      <c r="J302" s="41"/>
      <c r="K302" s="41"/>
      <c r="L302" s="41"/>
      <c r="M302" s="41"/>
      <c r="N302" s="41"/>
      <c r="O302" s="41"/>
      <c r="P302" s="41"/>
    </row>
    <row r="303" spans="2:16">
      <c r="B303" s="41"/>
      <c r="C303" s="41"/>
      <c r="D303" s="41"/>
      <c r="E303" s="41"/>
      <c r="F303" s="41"/>
      <c r="G303" s="41"/>
      <c r="H303" s="41"/>
      <c r="I303" s="41"/>
      <c r="J303" s="41"/>
      <c r="K303" s="41"/>
      <c r="L303" s="41"/>
      <c r="M303" s="41"/>
      <c r="N303" s="41"/>
      <c r="O303" s="41"/>
      <c r="P303" s="41"/>
    </row>
    <row r="304" spans="2:16">
      <c r="B304" s="41"/>
      <c r="C304" s="41"/>
      <c r="D304" s="41"/>
      <c r="E304" s="41"/>
      <c r="F304" s="41"/>
      <c r="G304" s="41"/>
      <c r="H304" s="41"/>
      <c r="I304" s="41"/>
      <c r="J304" s="41"/>
      <c r="K304" s="41"/>
      <c r="L304" s="41"/>
      <c r="M304" s="41"/>
      <c r="N304" s="41"/>
      <c r="O304" s="41"/>
      <c r="P304" s="41"/>
    </row>
    <row r="305" spans="2:16">
      <c r="B305" s="41"/>
      <c r="C305" s="41"/>
      <c r="D305" s="41"/>
      <c r="E305" s="41"/>
      <c r="F305" s="41"/>
      <c r="G305" s="41"/>
      <c r="H305" s="41"/>
      <c r="I305" s="41"/>
      <c r="J305" s="41"/>
      <c r="K305" s="41"/>
      <c r="L305" s="41"/>
      <c r="M305" s="41"/>
      <c r="N305" s="41"/>
      <c r="O305" s="41"/>
      <c r="P305" s="41"/>
    </row>
  </sheetData>
  <sheetProtection algorithmName="SHA-512" hashValue="na1g7OPmnlkwA5qn0t1X79inhIeaHB2xM387pBtPg3eizy0l/NSwhpGjI0MpPRMnc3lfBnmG0AMFNkW/REKirQ==" saltValue="Sn9SLVsKe5ZUI1UY4v6KpA==" spinCount="100000" sheet="1" objects="1" scenarios="1"/>
  <mergeCells count="43">
    <mergeCell ref="B1:E1"/>
    <mergeCell ref="C22:F22"/>
    <mergeCell ref="C33:F33"/>
    <mergeCell ref="B4:P4"/>
    <mergeCell ref="B5:P5"/>
    <mergeCell ref="B6:P6"/>
    <mergeCell ref="B7:P7"/>
    <mergeCell ref="C24:F24"/>
    <mergeCell ref="C27:F27"/>
    <mergeCell ref="C28:F28"/>
    <mergeCell ref="C29:F29"/>
    <mergeCell ref="C30:F30"/>
    <mergeCell ref="C31:F31"/>
    <mergeCell ref="B2:P2"/>
    <mergeCell ref="B3:P3"/>
    <mergeCell ref="C13:F13"/>
    <mergeCell ref="C34:F34"/>
    <mergeCell ref="C35:F35"/>
    <mergeCell ref="C56:F56"/>
    <mergeCell ref="C49:F49"/>
    <mergeCell ref="C51:F51"/>
    <mergeCell ref="C53:F53"/>
    <mergeCell ref="C54:F54"/>
    <mergeCell ref="C55:F55"/>
    <mergeCell ref="C45:F45"/>
    <mergeCell ref="C46:F46"/>
    <mergeCell ref="C47:F47"/>
    <mergeCell ref="C48:F48"/>
    <mergeCell ref="C43:F43"/>
    <mergeCell ref="C39:F39"/>
    <mergeCell ref="C36:F36"/>
    <mergeCell ref="C37:F37"/>
    <mergeCell ref="C14:F14"/>
    <mergeCell ref="C15:F15"/>
    <mergeCell ref="C16:F16"/>
    <mergeCell ref="C17:F17"/>
    <mergeCell ref="C18:F18"/>
    <mergeCell ref="C32:F32"/>
    <mergeCell ref="C19:F19"/>
    <mergeCell ref="C20:F20"/>
    <mergeCell ref="C21:F21"/>
    <mergeCell ref="C23:F23"/>
    <mergeCell ref="C26:F26"/>
  </mergeCells>
  <hyperlinks>
    <hyperlink ref="B1" location="'Table of Contents'!D3" display="'Table of Contents'!D3" xr:uid="{9A1D287E-2D68-4696-85B8-B377447D68E5}"/>
  </hyperlinks>
  <pageMargins left="0.7" right="0.7" top="0.75" bottom="0.75" header="0.3" footer="0.3"/>
  <pageSetup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CCFF"/>
  </sheetPr>
  <dimension ref="A1:O38"/>
  <sheetViews>
    <sheetView zoomScale="110" zoomScaleNormal="110" workbookViewId="0">
      <pane ySplit="7" topLeftCell="A8" activePane="bottomLeft" state="frozen"/>
      <selection pane="bottomLeft" activeCell="A10" sqref="A10"/>
    </sheetView>
  </sheetViews>
  <sheetFormatPr defaultColWidth="9.140625" defaultRowHeight="12.75"/>
  <cols>
    <col min="1" max="1" width="10.85546875" style="3" customWidth="1"/>
    <col min="2" max="4" width="10.7109375" style="3" customWidth="1"/>
    <col min="5" max="5" width="13.42578125" style="3" customWidth="1"/>
    <col min="6" max="6" width="3.85546875" style="3" customWidth="1"/>
    <col min="7" max="7" width="12.7109375" style="3" customWidth="1"/>
    <col min="8" max="16384" width="9.140625" style="3"/>
  </cols>
  <sheetData>
    <row r="1" spans="1:15" ht="15" customHeight="1">
      <c r="A1" s="463" t="str">
        <f>'Drop down options'!D2</f>
        <v>RETURN TO TABLE OF CONTENTS</v>
      </c>
      <c r="B1" s="463"/>
      <c r="C1" s="463"/>
      <c r="E1" s="471" t="s">
        <v>109</v>
      </c>
      <c r="F1" s="471"/>
      <c r="G1" s="8">
        <f>'Data Entry'!G2</f>
        <v>0</v>
      </c>
    </row>
    <row r="2" spans="1:15">
      <c r="A2" s="464" t="str">
        <f>'Data Entry'!C2</f>
        <v/>
      </c>
      <c r="B2" s="464"/>
      <c r="C2" s="464"/>
      <c r="D2" s="464"/>
      <c r="E2" s="464"/>
      <c r="F2" s="464"/>
      <c r="G2" s="464"/>
      <c r="H2" s="4"/>
      <c r="I2" s="4"/>
      <c r="J2" s="4"/>
      <c r="K2" s="4"/>
      <c r="L2" s="4"/>
      <c r="M2" s="4"/>
      <c r="N2" s="4"/>
      <c r="O2" s="4"/>
    </row>
    <row r="3" spans="1:15">
      <c r="A3" s="464" t="str">
        <f>'Data Entry'!C3</f>
        <v/>
      </c>
      <c r="B3" s="464"/>
      <c r="C3" s="464"/>
      <c r="D3" s="464"/>
      <c r="E3" s="464"/>
      <c r="F3" s="464"/>
      <c r="G3" s="464"/>
      <c r="H3" s="4"/>
      <c r="I3" s="4"/>
      <c r="J3" s="4"/>
      <c r="K3" s="4"/>
      <c r="L3" s="4"/>
      <c r="M3" s="4"/>
      <c r="N3" s="4"/>
      <c r="O3" s="4"/>
    </row>
    <row r="4" spans="1:15">
      <c r="A4" s="464" t="s">
        <v>110</v>
      </c>
      <c r="B4" s="464"/>
      <c r="C4" s="464"/>
      <c r="D4" s="464"/>
      <c r="E4" s="464"/>
      <c r="F4" s="464"/>
      <c r="G4" s="464"/>
      <c r="H4" s="4"/>
      <c r="I4" s="4"/>
      <c r="J4" s="4"/>
      <c r="K4" s="4"/>
      <c r="L4" s="4"/>
      <c r="M4" s="4"/>
      <c r="N4" s="4"/>
      <c r="O4" s="4"/>
    </row>
    <row r="5" spans="1:15">
      <c r="A5" s="464" t="s">
        <v>1212</v>
      </c>
      <c r="B5" s="464"/>
      <c r="C5" s="464"/>
      <c r="D5" s="464"/>
      <c r="E5" s="464"/>
      <c r="F5" s="464"/>
      <c r="G5" s="464"/>
      <c r="H5" s="4"/>
      <c r="I5" s="4"/>
      <c r="J5" s="4"/>
      <c r="K5" s="4"/>
      <c r="L5" s="4"/>
      <c r="M5" s="4"/>
      <c r="N5" s="4"/>
      <c r="O5" s="4"/>
    </row>
    <row r="6" spans="1:15">
      <c r="A6" s="464" t="s">
        <v>112</v>
      </c>
      <c r="B6" s="464"/>
      <c r="C6" s="464"/>
      <c r="D6" s="464"/>
      <c r="E6" s="464"/>
      <c r="F6" s="464"/>
      <c r="G6" s="464"/>
      <c r="H6" s="4"/>
      <c r="I6" s="4"/>
      <c r="J6" s="4"/>
      <c r="K6" s="4"/>
      <c r="L6" s="4"/>
      <c r="M6" s="4"/>
      <c r="N6" s="4"/>
      <c r="O6" s="4"/>
    </row>
    <row r="7" spans="1:15">
      <c r="A7" s="464" t="str">
        <f>'Data Entry'!G1</f>
        <v>JUNE 30 2025</v>
      </c>
      <c r="B7" s="464"/>
      <c r="C7" s="464"/>
      <c r="D7" s="464"/>
      <c r="E7" s="464"/>
      <c r="F7" s="464"/>
      <c r="G7" s="464"/>
      <c r="H7" s="4"/>
      <c r="I7" s="4"/>
      <c r="J7" s="4"/>
      <c r="K7" s="4"/>
      <c r="L7" s="4"/>
      <c r="M7" s="4"/>
      <c r="N7" s="4"/>
      <c r="O7" s="4"/>
    </row>
    <row r="8" spans="1:15" ht="15.75">
      <c r="B8" s="71"/>
      <c r="C8" s="2"/>
      <c r="D8" s="2"/>
      <c r="E8" s="2"/>
      <c r="F8" s="2"/>
    </row>
    <row r="9" spans="1:15" ht="15.75">
      <c r="G9" s="87" t="s">
        <v>37</v>
      </c>
      <c r="I9" s="87"/>
    </row>
    <row r="10" spans="1:15" ht="16.5" thickBot="1">
      <c r="A10" s="242" t="s">
        <v>1213</v>
      </c>
      <c r="B10" s="468" t="s">
        <v>239</v>
      </c>
      <c r="C10" s="468"/>
      <c r="D10" s="468"/>
      <c r="E10" s="468"/>
      <c r="G10" s="131" t="str">
        <f>'Drop down options'!B4</f>
        <v>2024-2025</v>
      </c>
      <c r="I10" s="87"/>
    </row>
    <row r="11" spans="1:15">
      <c r="A11" s="241">
        <v>3000</v>
      </c>
      <c r="B11" s="469" t="s">
        <v>394</v>
      </c>
      <c r="C11" s="469"/>
      <c r="D11" s="469"/>
      <c r="E11" s="469"/>
      <c r="G11" s="133">
        <f>'Data Entry'!E128-'Data Entry'!E125</f>
        <v>0</v>
      </c>
      <c r="I11" s="132"/>
    </row>
    <row r="12" spans="1:15">
      <c r="A12" s="3">
        <v>3110</v>
      </c>
      <c r="B12" s="470" t="s">
        <v>1215</v>
      </c>
      <c r="C12" s="470"/>
      <c r="D12" s="470"/>
      <c r="E12" s="470"/>
      <c r="G12" s="134">
        <f>SUM('Data Entry'!E130,'Data Entry'!E135)</f>
        <v>0</v>
      </c>
      <c r="I12" s="132"/>
    </row>
    <row r="13" spans="1:15">
      <c r="A13" s="3">
        <v>3120</v>
      </c>
      <c r="B13" s="470" t="s">
        <v>1214</v>
      </c>
      <c r="C13" s="470"/>
      <c r="D13" s="470"/>
      <c r="E13" s="470"/>
      <c r="G13" s="134">
        <f>SUM('Data Entry'!E131:E132)</f>
        <v>0</v>
      </c>
      <c r="I13" s="132"/>
    </row>
    <row r="14" spans="1:15">
      <c r="A14" s="3">
        <v>3140</v>
      </c>
      <c r="B14" s="470" t="s">
        <v>1216</v>
      </c>
      <c r="C14" s="470"/>
      <c r="D14" s="470"/>
      <c r="E14" s="470"/>
      <c r="G14" s="134">
        <f>'Data Entry'!E133</f>
        <v>0</v>
      </c>
      <c r="I14" s="132"/>
    </row>
    <row r="15" spans="1:15">
      <c r="A15" s="3">
        <v>3150</v>
      </c>
      <c r="B15" s="470" t="s">
        <v>1217</v>
      </c>
      <c r="C15" s="470"/>
      <c r="D15" s="470"/>
      <c r="E15" s="470"/>
      <c r="G15" s="134">
        <f>'Data Entry'!E134</f>
        <v>0</v>
      </c>
      <c r="I15" s="132"/>
    </row>
    <row r="16" spans="1:15">
      <c r="A16" s="241">
        <v>3100</v>
      </c>
      <c r="B16" s="470" t="s">
        <v>395</v>
      </c>
      <c r="C16" s="470"/>
      <c r="D16" s="470"/>
      <c r="E16" s="470"/>
      <c r="G16" s="134">
        <f>SUM(G12:G15)</f>
        <v>0</v>
      </c>
      <c r="I16" s="132"/>
    </row>
    <row r="17" spans="1:9">
      <c r="A17" s="241">
        <v>3300</v>
      </c>
      <c r="B17" s="470" t="s">
        <v>1218</v>
      </c>
      <c r="C17" s="470"/>
      <c r="D17" s="470"/>
      <c r="E17" s="470"/>
      <c r="G17" s="134">
        <f>SUM('Data Entry'!E138:E141)</f>
        <v>0</v>
      </c>
      <c r="I17" s="132"/>
    </row>
    <row r="18" spans="1:9">
      <c r="A18" s="241">
        <v>3400</v>
      </c>
      <c r="B18" s="470" t="s">
        <v>1219</v>
      </c>
      <c r="C18" s="470"/>
      <c r="D18" s="470"/>
      <c r="E18" s="470"/>
      <c r="G18" s="134">
        <f>SUM('Data Entry'!E144:E147,'Data Entry'!E150:E151,'Data Entry'!E154:E156)</f>
        <v>0</v>
      </c>
      <c r="I18" s="132"/>
    </row>
    <row r="19" spans="1:9">
      <c r="A19" s="241">
        <v>3500</v>
      </c>
      <c r="B19" s="470" t="s">
        <v>1076</v>
      </c>
      <c r="C19" s="470"/>
      <c r="D19" s="470"/>
      <c r="E19" s="470"/>
      <c r="G19" s="134">
        <f>SUM('Data Entry'!E164)</f>
        <v>0</v>
      </c>
      <c r="I19" s="132"/>
    </row>
    <row r="20" spans="1:9">
      <c r="A20" s="241">
        <v>3600</v>
      </c>
      <c r="B20" s="470" t="s">
        <v>1232</v>
      </c>
      <c r="C20" s="470"/>
      <c r="D20" s="470"/>
      <c r="E20" s="470"/>
      <c r="G20" s="135">
        <f>'Data Entry'!E182</f>
        <v>0</v>
      </c>
      <c r="I20" s="132"/>
    </row>
    <row r="21" spans="1:9" ht="13.5" thickBot="1">
      <c r="B21" s="466"/>
      <c r="C21" s="466"/>
      <c r="D21" s="466"/>
      <c r="E21" s="466"/>
      <c r="G21" s="136"/>
    </row>
    <row r="22" spans="1:9">
      <c r="B22" s="460" t="s">
        <v>1220</v>
      </c>
      <c r="C22" s="460"/>
      <c r="D22" s="460"/>
      <c r="E22" s="460"/>
      <c r="G22" s="243">
        <f>SUM(G11,G16:G20)</f>
        <v>0</v>
      </c>
      <c r="I22" s="132"/>
    </row>
    <row r="23" spans="1:9">
      <c r="B23" s="466"/>
      <c r="C23" s="466"/>
      <c r="D23" s="466"/>
      <c r="E23" s="466"/>
    </row>
    <row r="24" spans="1:9" ht="15.75">
      <c r="A24" s="242" t="s">
        <v>1213</v>
      </c>
      <c r="B24" s="468" t="s">
        <v>290</v>
      </c>
      <c r="C24" s="468"/>
      <c r="D24" s="468"/>
      <c r="E24" s="468"/>
    </row>
    <row r="25" spans="1:9" ht="15.75">
      <c r="A25" s="71"/>
      <c r="B25" s="467"/>
      <c r="C25" s="467"/>
      <c r="D25" s="467"/>
      <c r="E25" s="467"/>
    </row>
    <row r="26" spans="1:9">
      <c r="A26" s="3">
        <v>4010</v>
      </c>
      <c r="B26" s="466" t="s">
        <v>293</v>
      </c>
      <c r="C26" s="466"/>
      <c r="D26" s="466"/>
      <c r="E26" s="466"/>
      <c r="G26" s="133">
        <f>'Data Entry'!E192</f>
        <v>0</v>
      </c>
    </row>
    <row r="27" spans="1:9">
      <c r="A27" s="75" t="s">
        <v>1222</v>
      </c>
      <c r="B27" s="466" t="s">
        <v>1221</v>
      </c>
      <c r="C27" s="466"/>
      <c r="D27" s="466"/>
      <c r="E27" s="466"/>
      <c r="G27" s="134">
        <f>'Data Entry'!E204-'Data Entry'!E192</f>
        <v>0</v>
      </c>
      <c r="I27" s="132"/>
    </row>
    <row r="28" spans="1:9">
      <c r="A28" s="75" t="s">
        <v>1223</v>
      </c>
      <c r="B28" s="466" t="s">
        <v>1224</v>
      </c>
      <c r="C28" s="466"/>
      <c r="D28" s="466"/>
      <c r="E28" s="466"/>
      <c r="G28" s="134">
        <f>SUM(G26:G27)</f>
        <v>0</v>
      </c>
      <c r="I28" s="132"/>
    </row>
    <row r="29" spans="1:9">
      <c r="A29" s="75" t="s">
        <v>41</v>
      </c>
      <c r="B29" s="466" t="s">
        <v>1226</v>
      </c>
      <c r="C29" s="466"/>
      <c r="D29" s="466"/>
      <c r="E29" s="466"/>
      <c r="G29" s="134">
        <f>'Data Entry'!E217</f>
        <v>0</v>
      </c>
      <c r="I29" s="132"/>
    </row>
    <row r="30" spans="1:9">
      <c r="A30" s="75" t="s">
        <v>42</v>
      </c>
      <c r="B30" s="466" t="s">
        <v>1227</v>
      </c>
      <c r="C30" s="466"/>
      <c r="D30" s="466"/>
      <c r="E30" s="466"/>
      <c r="G30" s="134">
        <f>'Data Entry'!E232</f>
        <v>0</v>
      </c>
      <c r="I30" s="132"/>
    </row>
    <row r="31" spans="1:9">
      <c r="A31" s="75" t="s">
        <v>1225</v>
      </c>
      <c r="B31" s="466" t="s">
        <v>1229</v>
      </c>
      <c r="C31" s="466"/>
      <c r="D31" s="466"/>
      <c r="E31" s="466"/>
      <c r="G31" s="134">
        <f>'Data Entry'!E258-'Data Entry'!E256</f>
        <v>0</v>
      </c>
      <c r="I31" s="132"/>
    </row>
    <row r="32" spans="1:9" ht="13.5" thickBot="1">
      <c r="B32" s="466"/>
      <c r="C32" s="466"/>
      <c r="D32" s="466"/>
      <c r="E32" s="466"/>
      <c r="G32" s="137"/>
    </row>
    <row r="33" spans="2:9">
      <c r="B33" s="460" t="s">
        <v>1228</v>
      </c>
      <c r="C33" s="460"/>
      <c r="D33" s="460"/>
      <c r="E33" s="460"/>
      <c r="G33" s="244">
        <f>SUM(G28:G31)</f>
        <v>0</v>
      </c>
      <c r="I33" s="132"/>
    </row>
    <row r="34" spans="2:9" ht="13.5" thickBot="1">
      <c r="B34" s="466"/>
      <c r="C34" s="466"/>
      <c r="D34" s="466"/>
      <c r="E34" s="466"/>
      <c r="G34" s="137"/>
    </row>
    <row r="35" spans="2:9">
      <c r="B35" s="460" t="s">
        <v>1230</v>
      </c>
      <c r="C35" s="460"/>
      <c r="D35" s="460"/>
      <c r="E35" s="460"/>
      <c r="G35" s="243">
        <f>G22-G33</f>
        <v>0</v>
      </c>
      <c r="I35" s="132"/>
    </row>
    <row r="36" spans="2:9">
      <c r="B36" s="466"/>
      <c r="C36" s="466"/>
      <c r="D36" s="466"/>
      <c r="E36" s="466"/>
      <c r="G36" s="38"/>
      <c r="I36" s="132"/>
    </row>
    <row r="37" spans="2:9">
      <c r="B37" s="460" t="str">
        <f>CONCATENATE("NUMBER OF STUDENTS ENROLLED SEPT"," ",'Drop down options'!B3)</f>
        <v>NUMBER OF STUDENTS ENROLLED SEPT 2024</v>
      </c>
      <c r="C37" s="460"/>
      <c r="D37" s="460"/>
      <c r="E37" s="460"/>
      <c r="G37" s="8">
        <f>'Data Entry'!G6+'Data Entry'!I6</f>
        <v>0</v>
      </c>
    </row>
    <row r="38" spans="2:9">
      <c r="B38" s="460" t="s">
        <v>1231</v>
      </c>
      <c r="C38" s="460"/>
      <c r="D38" s="460"/>
      <c r="E38" s="460"/>
      <c r="G38" s="245">
        <f>IFERROR((G33/G37),0)</f>
        <v>0</v>
      </c>
    </row>
  </sheetData>
  <sheetProtection algorithmName="SHA-512" hashValue="8DN5/24e8bAoxQHZiLFk+OVmyfCGuXVDCtXjaEHWHJXRw5Co7sOduZBefuNuAEIps1Er+QVIPa2vEad5Ja+XYw==" saltValue="7bc6YfE3vddaq6oPqXyTaw==" spinCount="100000" sheet="1" objects="1" scenarios="1"/>
  <mergeCells count="37">
    <mergeCell ref="A6:G6"/>
    <mergeCell ref="A7:G7"/>
    <mergeCell ref="A1:C1"/>
    <mergeCell ref="A2:G2"/>
    <mergeCell ref="A3:G3"/>
    <mergeCell ref="A4:G4"/>
    <mergeCell ref="A5:G5"/>
    <mergeCell ref="E1:F1"/>
    <mergeCell ref="B10:E10"/>
    <mergeCell ref="B24:E24"/>
    <mergeCell ref="B11:E11"/>
    <mergeCell ref="B12:E12"/>
    <mergeCell ref="B13:E13"/>
    <mergeCell ref="B14:E14"/>
    <mergeCell ref="B15:E15"/>
    <mergeCell ref="B16:E16"/>
    <mergeCell ref="B17:E17"/>
    <mergeCell ref="B18:E18"/>
    <mergeCell ref="B19:E19"/>
    <mergeCell ref="B20:E20"/>
    <mergeCell ref="B29:E29"/>
    <mergeCell ref="B30:E30"/>
    <mergeCell ref="B31:E31"/>
    <mergeCell ref="B22:E22"/>
    <mergeCell ref="B21:E21"/>
    <mergeCell ref="B23:E23"/>
    <mergeCell ref="B25:E25"/>
    <mergeCell ref="B26:E26"/>
    <mergeCell ref="B27:E27"/>
    <mergeCell ref="B28:E28"/>
    <mergeCell ref="B37:E37"/>
    <mergeCell ref="B38:E38"/>
    <mergeCell ref="B32:E32"/>
    <mergeCell ref="B33:E33"/>
    <mergeCell ref="B34:E34"/>
    <mergeCell ref="B35:E35"/>
    <mergeCell ref="B36:E36"/>
  </mergeCells>
  <phoneticPr fontId="29" type="noConversion"/>
  <hyperlinks>
    <hyperlink ref="A1:C1" location="'Table of Contents'!D2" display="'Table of Contents'!D2" xr:uid="{CBE0A1BA-7D41-44EF-BAE2-782D4242AA1F}"/>
  </hyperlinks>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CCFF"/>
  </sheetPr>
  <dimension ref="A1:J49"/>
  <sheetViews>
    <sheetView workbookViewId="0">
      <selection activeCell="I12" sqref="I12"/>
    </sheetView>
  </sheetViews>
  <sheetFormatPr defaultRowHeight="12.75"/>
  <cols>
    <col min="2" max="2" width="3.7109375" customWidth="1"/>
    <col min="7" max="9" width="12.7109375" customWidth="1"/>
  </cols>
  <sheetData>
    <row r="1" spans="1:10" ht="15">
      <c r="A1" s="476" t="str">
        <f>'Drop down options'!$D$2</f>
        <v>RETURN TO TABLE OF CONTENTS</v>
      </c>
      <c r="B1" s="463"/>
      <c r="C1" s="463"/>
      <c r="D1" s="463"/>
    </row>
    <row r="2" spans="1:10" ht="20.25">
      <c r="A2" s="472" t="s">
        <v>47</v>
      </c>
      <c r="B2" s="472"/>
      <c r="C2" s="472"/>
      <c r="D2" s="472"/>
      <c r="E2" s="472"/>
      <c r="F2" s="472"/>
      <c r="G2" s="472"/>
      <c r="H2" s="472"/>
      <c r="I2" s="472"/>
      <c r="J2" s="472"/>
    </row>
    <row r="3" spans="1:10">
      <c r="A3" s="390" t="str">
        <f>CONCATENATE("Payable During The"," ",'Drop down options'!B5," ","Fiscal Year")</f>
        <v>Payable During The 2025-2026 Fiscal Year</v>
      </c>
      <c r="B3" s="390"/>
      <c r="C3" s="390"/>
      <c r="D3" s="390"/>
      <c r="E3" s="390"/>
      <c r="F3" s="390"/>
      <c r="G3" s="390"/>
      <c r="H3" s="390"/>
      <c r="I3" s="390"/>
      <c r="J3" s="390"/>
    </row>
    <row r="4" spans="1:10" ht="13.5" thickBot="1">
      <c r="A4" s="5"/>
      <c r="B4" s="5"/>
      <c r="C4" s="5"/>
      <c r="D4" s="5"/>
      <c r="E4" s="5"/>
      <c r="F4" s="5"/>
      <c r="G4" s="5"/>
      <c r="H4" s="5"/>
      <c r="I4" s="5"/>
      <c r="J4" s="5"/>
    </row>
    <row r="5" spans="1:10" ht="13.5" thickBot="1">
      <c r="A5" s="4" t="s">
        <v>48</v>
      </c>
      <c r="E5" s="8" t="str">
        <f>'Data Entry'!C2</f>
        <v/>
      </c>
      <c r="H5" s="473" t="str">
        <f>CONCATENATE("PARISH CODE:"," ",'Data Entry'!G2)</f>
        <v xml:space="preserve">PARISH CODE: </v>
      </c>
      <c r="I5" s="474"/>
      <c r="J5" s="475"/>
    </row>
    <row r="6" spans="1:10">
      <c r="A6" s="4" t="s">
        <v>125</v>
      </c>
      <c r="E6" s="8" t="str">
        <f>'Data Entry'!C3</f>
        <v/>
      </c>
    </row>
    <row r="7" spans="1:10">
      <c r="A7" s="4" t="s">
        <v>49</v>
      </c>
      <c r="E7" s="8">
        <f>'Data Entry'!C4</f>
        <v>0</v>
      </c>
    </row>
    <row r="8" spans="1:10">
      <c r="A8" s="4" t="s">
        <v>127</v>
      </c>
      <c r="E8" s="8">
        <f>'Data Entry'!C5</f>
        <v>0</v>
      </c>
    </row>
    <row r="9" spans="1:10">
      <c r="A9" s="11" t="s">
        <v>121</v>
      </c>
      <c r="B9" s="12"/>
      <c r="C9" s="12"/>
      <c r="D9" s="12"/>
      <c r="E9" s="8">
        <f>'Data Entry'!C8</f>
        <v>0</v>
      </c>
      <c r="F9" s="13"/>
      <c r="G9" s="13"/>
    </row>
    <row r="12" spans="1:10" ht="14.25">
      <c r="A12" s="14">
        <v>1</v>
      </c>
      <c r="B12" s="15"/>
      <c r="C12" s="15" t="str">
        <f>CONCATENATE("Gross receipts, fiscal year ended June 30"," ",'Drop down options'!B2)</f>
        <v>Gross receipts, fiscal year ended June 30 2025</v>
      </c>
      <c r="D12" s="15"/>
      <c r="E12" s="15"/>
      <c r="F12" s="15"/>
      <c r="G12" s="15"/>
      <c r="H12" s="15"/>
      <c r="I12" s="16">
        <f>'Consolidated - Profit &amp; Loss'!H24</f>
        <v>0</v>
      </c>
    </row>
    <row r="13" spans="1:10" ht="14.25">
      <c r="A13" s="17"/>
      <c r="B13" s="15"/>
      <c r="C13" t="s">
        <v>1049</v>
      </c>
      <c r="D13" s="15"/>
      <c r="E13" s="15"/>
      <c r="F13" s="15"/>
      <c r="G13" s="18"/>
    </row>
    <row r="14" spans="1:10" ht="14.25">
      <c r="A14" s="17"/>
      <c r="B14" s="15"/>
      <c r="C14" s="15"/>
      <c r="D14" s="15"/>
      <c r="E14" s="15"/>
      <c r="F14" s="15"/>
      <c r="G14" s="18"/>
      <c r="H14" s="18"/>
    </row>
    <row r="15" spans="1:10" ht="14.25">
      <c r="A15" s="17"/>
      <c r="B15" s="15"/>
      <c r="C15" s="15"/>
      <c r="D15" s="15"/>
      <c r="E15" s="15"/>
      <c r="F15" s="15"/>
      <c r="G15" s="18"/>
      <c r="H15" s="18"/>
    </row>
    <row r="16" spans="1:10" ht="14.25">
      <c r="A16" s="14">
        <v>2</v>
      </c>
      <c r="B16" s="15"/>
      <c r="C16" s="15" t="str">
        <f>CONCATENATE("Less: 10% of LT debt as of June 30,"," ",'Drop down options'!B2)</f>
        <v>Less: 10% of LT debt as of June 30, 2025</v>
      </c>
      <c r="D16" s="15"/>
      <c r="E16" s="15"/>
      <c r="F16" s="15"/>
      <c r="H16" s="16">
        <f>0.1*('Balance Sheet'!E42)</f>
        <v>0</v>
      </c>
    </row>
    <row r="17" spans="1:10" ht="14.25">
      <c r="A17" s="17"/>
      <c r="B17" s="15"/>
      <c r="C17" s="12" t="s">
        <v>50</v>
      </c>
      <c r="D17" s="15"/>
      <c r="E17" s="15"/>
      <c r="F17" s="15"/>
      <c r="G17" s="18"/>
      <c r="H17" s="18"/>
    </row>
    <row r="18" spans="1:10" ht="14.25">
      <c r="A18" s="17"/>
      <c r="B18" s="15"/>
      <c r="C18" s="15"/>
      <c r="D18" s="15"/>
      <c r="E18" s="15"/>
      <c r="F18" s="15"/>
      <c r="G18" s="18"/>
      <c r="H18" s="18"/>
    </row>
    <row r="19" spans="1:10" ht="14.25">
      <c r="A19" s="14">
        <v>3</v>
      </c>
      <c r="B19" s="15"/>
      <c r="C19" s="15" t="s">
        <v>355</v>
      </c>
      <c r="D19" s="15"/>
      <c r="E19" s="15"/>
      <c r="F19" s="15"/>
      <c r="G19" s="18"/>
      <c r="H19" s="18"/>
    </row>
    <row r="20" spans="1:10" ht="14.25">
      <c r="A20" s="17"/>
      <c r="B20" s="15"/>
      <c r="C20" s="3" t="str">
        <f>CONCATENATE("# Students on 3rd Friday in September"," ",'Drop down options'!B3," ","x $4,166")</f>
        <v># Students on 3rd Friday in September 2024 x $4,166</v>
      </c>
      <c r="D20" s="15"/>
      <c r="E20" s="15"/>
      <c r="F20" s="15"/>
      <c r="G20" s="240"/>
      <c r="H20" s="16">
        <f>IF('School - Profit &amp; Loss'!G16=0,0,'Data Entry'!G6*4166)</f>
        <v>0</v>
      </c>
    </row>
    <row r="21" spans="1:10" ht="14.25">
      <c r="A21" s="17"/>
      <c r="B21" s="15"/>
      <c r="C21" s="15"/>
      <c r="D21" s="15"/>
      <c r="E21" s="15"/>
      <c r="F21" s="15"/>
      <c r="G21" s="18"/>
      <c r="H21" s="18"/>
    </row>
    <row r="22" spans="1:10" ht="15" thickBot="1">
      <c r="A22" s="17"/>
      <c r="B22" s="15"/>
      <c r="C22" s="15"/>
      <c r="D22" s="15"/>
      <c r="E22" s="15"/>
      <c r="F22" s="15"/>
      <c r="H22" s="19"/>
    </row>
    <row r="23" spans="1:10" ht="14.25">
      <c r="A23" s="14">
        <v>4</v>
      </c>
      <c r="B23" s="15"/>
      <c r="C23" s="15" t="s">
        <v>45</v>
      </c>
      <c r="D23" s="15"/>
      <c r="E23" s="15"/>
      <c r="F23" s="15"/>
      <c r="I23" s="20">
        <f>H16+H20</f>
        <v>0</v>
      </c>
    </row>
    <row r="24" spans="1:10" ht="14.25">
      <c r="A24" s="17"/>
      <c r="B24" s="15"/>
      <c r="C24" s="15"/>
      <c r="D24" s="15"/>
      <c r="E24" s="15"/>
      <c r="F24" s="15"/>
      <c r="G24" s="18"/>
      <c r="H24" s="18"/>
    </row>
    <row r="25" spans="1:10" ht="14.25">
      <c r="A25" s="17"/>
      <c r="B25" s="15"/>
      <c r="C25" s="15"/>
      <c r="D25" s="15"/>
      <c r="E25" s="15"/>
      <c r="F25" s="15"/>
      <c r="G25" s="18"/>
      <c r="H25" s="18"/>
    </row>
    <row r="26" spans="1:10" ht="14.25">
      <c r="A26" s="14">
        <v>5</v>
      </c>
      <c r="B26" s="15"/>
      <c r="C26" s="15" t="s">
        <v>46</v>
      </c>
      <c r="D26" s="15"/>
      <c r="E26" s="15"/>
      <c r="F26" s="15"/>
      <c r="G26" s="18"/>
      <c r="H26" t="s">
        <v>51</v>
      </c>
      <c r="I26" s="16">
        <f>I12-I23</f>
        <v>0</v>
      </c>
    </row>
    <row r="27" spans="1:10">
      <c r="A27" s="1"/>
      <c r="G27" s="9"/>
      <c r="H27" s="9"/>
    </row>
    <row r="28" spans="1:10" ht="13.5" thickBot="1">
      <c r="A28" s="21"/>
      <c r="B28" s="22"/>
      <c r="C28" s="22"/>
      <c r="D28" s="22"/>
      <c r="E28" s="22"/>
      <c r="F28" s="22"/>
      <c r="G28" s="10"/>
      <c r="H28" s="10"/>
      <c r="I28" s="22"/>
      <c r="J28" s="22"/>
    </row>
    <row r="29" spans="1:10">
      <c r="A29" s="1"/>
      <c r="G29" s="9"/>
      <c r="H29" s="9"/>
    </row>
    <row r="30" spans="1:10" ht="14.25">
      <c r="A30" s="14">
        <v>6</v>
      </c>
      <c r="B30" s="15"/>
      <c r="C30" s="15" t="s">
        <v>1045</v>
      </c>
      <c r="D30" s="15"/>
      <c r="E30" s="15"/>
      <c r="F30" s="15"/>
      <c r="G30" s="18"/>
      <c r="H30" s="18"/>
      <c r="I30" s="15"/>
    </row>
    <row r="31" spans="1:10" ht="14.25">
      <c r="A31" s="15"/>
      <c r="B31" s="15"/>
      <c r="C31" s="12" t="s">
        <v>52</v>
      </c>
      <c r="D31" s="15"/>
      <c r="E31" s="15"/>
      <c r="F31" s="15"/>
      <c r="G31" s="18"/>
      <c r="H31" s="18"/>
      <c r="I31" s="15"/>
    </row>
    <row r="32" spans="1:10" ht="14.25">
      <c r="A32" s="15"/>
      <c r="B32" s="15"/>
      <c r="C32" s="3" t="str">
        <f>CONCATENATE("payable during the", " ", 'Drop down options'!B5, " ", "fiscal year.  It may be adjusted after review by the")</f>
        <v>payable during the 2025-2026 fiscal year.  It may be adjusted after review by the</v>
      </c>
      <c r="D32" s="15"/>
      <c r="E32" s="15"/>
      <c r="F32" s="15"/>
      <c r="G32" s="18"/>
      <c r="H32" s="18"/>
      <c r="I32" s="15"/>
    </row>
    <row r="33" spans="1:10" ht="14.25">
      <c r="A33" s="15"/>
      <c r="B33" s="15"/>
      <c r="C33" s="3" t="s">
        <v>350</v>
      </c>
      <c r="D33" s="15"/>
      <c r="E33" s="15"/>
      <c r="F33" s="15"/>
      <c r="G33" s="18"/>
      <c r="H33" s="18"/>
      <c r="I33" s="15"/>
    </row>
    <row r="34" spans="1:10" ht="14.25">
      <c r="A34" s="15"/>
      <c r="B34" s="15"/>
      <c r="C34" s="12" t="s">
        <v>53</v>
      </c>
      <c r="D34" s="15"/>
      <c r="E34" s="15"/>
      <c r="F34" s="15"/>
      <c r="G34" s="18"/>
      <c r="H34" s="18"/>
      <c r="I34" s="15"/>
    </row>
    <row r="35" spans="1:10" ht="15.75" thickBot="1">
      <c r="A35" s="15"/>
      <c r="B35" s="15"/>
      <c r="C35" s="3" t="s">
        <v>372</v>
      </c>
      <c r="D35" s="15"/>
      <c r="E35" s="15"/>
      <c r="F35" s="15"/>
      <c r="G35" s="18"/>
      <c r="H35" s="18"/>
      <c r="I35" s="23">
        <f>ROUND(0.06*I26,0)</f>
        <v>0</v>
      </c>
    </row>
    <row r="36" spans="1:10" ht="14.25">
      <c r="A36" s="15"/>
      <c r="B36" s="15"/>
      <c r="C36" s="15"/>
      <c r="D36" s="15"/>
      <c r="E36" s="15"/>
      <c r="F36" s="15"/>
      <c r="G36" s="18"/>
      <c r="H36" s="18"/>
      <c r="I36" s="15"/>
    </row>
    <row r="37" spans="1:10" ht="14.25">
      <c r="A37" s="15"/>
      <c r="B37" s="15"/>
      <c r="C37" s="15"/>
      <c r="D37" s="15"/>
      <c r="E37" s="15"/>
      <c r="F37" s="15"/>
      <c r="G37" s="18"/>
      <c r="H37" s="15"/>
    </row>
    <row r="38" spans="1:10" ht="14.25">
      <c r="A38" s="15"/>
      <c r="B38" s="15"/>
      <c r="C38" s="15"/>
      <c r="D38" s="15"/>
      <c r="E38" s="15"/>
      <c r="F38" s="15"/>
      <c r="G38" s="18"/>
      <c r="H38" s="18"/>
      <c r="I38" s="15"/>
    </row>
    <row r="39" spans="1:10" ht="13.5" thickBot="1">
      <c r="A39" s="22"/>
      <c r="B39" s="22"/>
      <c r="C39" s="22"/>
      <c r="D39" s="22"/>
      <c r="E39" s="22"/>
      <c r="F39" s="22"/>
      <c r="G39" s="10"/>
      <c r="H39" s="10"/>
      <c r="I39" s="22"/>
      <c r="J39" s="22"/>
    </row>
    <row r="40" spans="1:10">
      <c r="G40" s="9"/>
      <c r="H40" s="9"/>
    </row>
    <row r="41" spans="1:10">
      <c r="G41" s="9"/>
      <c r="H41" s="9"/>
    </row>
    <row r="42" spans="1:10">
      <c r="G42" s="9"/>
      <c r="H42" s="9"/>
    </row>
    <row r="43" spans="1:10">
      <c r="G43" s="9"/>
      <c r="H43" s="9"/>
    </row>
    <row r="44" spans="1:10">
      <c r="G44" s="9"/>
      <c r="H44" s="9"/>
    </row>
    <row r="45" spans="1:10">
      <c r="G45" s="9"/>
      <c r="H45" s="9"/>
    </row>
    <row r="46" spans="1:10">
      <c r="G46" s="9"/>
      <c r="H46" s="9"/>
    </row>
    <row r="47" spans="1:10">
      <c r="G47" s="9"/>
      <c r="H47" s="9"/>
    </row>
    <row r="48" spans="1:10">
      <c r="G48" s="9"/>
      <c r="H48" s="9"/>
    </row>
    <row r="49" spans="7:8">
      <c r="G49" s="9"/>
      <c r="H49" s="9"/>
    </row>
  </sheetData>
  <sheetProtection algorithmName="SHA-512" hashValue="0vu1olVqjgDPrG/GsPyX5wqWyNdoA0nPQJFo2pS3dJMkRocJRRbvbm3IfPMac111iy1MlLlxZAayL3rwk6t1mg==" saltValue="ZFN34bS/eLtr+OFHxlVENg==" spinCount="100000" sheet="1" objects="1" scenarios="1"/>
  <mergeCells count="4">
    <mergeCell ref="A2:J2"/>
    <mergeCell ref="A3:J3"/>
    <mergeCell ref="H5:J5"/>
    <mergeCell ref="A1:D1"/>
  </mergeCells>
  <phoneticPr fontId="29" type="noConversion"/>
  <hyperlinks>
    <hyperlink ref="A1" location="'Table of Contents'!D3" display="'Table of Contents'!D3" xr:uid="{5D29B005-D42F-4236-9CC8-EA4519E14619}"/>
  </hyperlinks>
  <pageMargins left="0.75" right="0.33"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CCFF"/>
    <pageSetUpPr fitToPage="1"/>
  </sheetPr>
  <dimension ref="B1:H42"/>
  <sheetViews>
    <sheetView workbookViewId="0">
      <selection activeCell="C13" sqref="C13:E13"/>
    </sheetView>
  </sheetViews>
  <sheetFormatPr defaultColWidth="9.140625" defaultRowHeight="12.75"/>
  <cols>
    <col min="1" max="1" width="1.42578125" style="3" customWidth="1"/>
    <col min="2" max="2" width="46.28515625" style="3" customWidth="1"/>
    <col min="3" max="3" width="1.28515625" style="3" customWidth="1"/>
    <col min="4" max="5" width="9.140625" style="3"/>
    <col min="6" max="6" width="35.28515625" style="3" customWidth="1"/>
    <col min="7" max="7" width="0.85546875" style="3" customWidth="1"/>
    <col min="8" max="16384" width="9.140625" style="3"/>
  </cols>
  <sheetData>
    <row r="1" spans="2:8" ht="15">
      <c r="B1" s="177" t="str">
        <f>'Drop down options'!$D$2</f>
        <v>RETURN TO TABLE OF CONTENTS</v>
      </c>
      <c r="C1" s="178"/>
      <c r="D1" s="178"/>
    </row>
    <row r="2" spans="2:8" ht="15.75">
      <c r="B2" s="453" t="s">
        <v>942</v>
      </c>
      <c r="C2" s="453"/>
      <c r="D2" s="453"/>
      <c r="E2" s="453"/>
      <c r="F2" s="453"/>
      <c r="G2" s="453"/>
      <c r="H2" s="453"/>
    </row>
    <row r="3" spans="2:8" ht="15">
      <c r="B3" s="138"/>
    </row>
    <row r="4" spans="2:8" ht="15">
      <c r="B4" s="138"/>
    </row>
    <row r="5" spans="2:8" ht="14.25">
      <c r="B5" s="15" t="s">
        <v>123</v>
      </c>
      <c r="C5" s="15"/>
      <c r="D5" s="479">
        <f>'Data Entry'!G2</f>
        <v>0</v>
      </c>
      <c r="E5" s="479"/>
      <c r="F5" s="479"/>
      <c r="G5" s="15"/>
      <c r="H5" s="15"/>
    </row>
    <row r="6" spans="2:8" ht="14.25">
      <c r="B6" s="15" t="s">
        <v>938</v>
      </c>
      <c r="C6" s="15"/>
      <c r="D6" s="479" t="str">
        <f>'Data Entry'!C2</f>
        <v/>
      </c>
      <c r="E6" s="479"/>
      <c r="F6" s="479"/>
      <c r="G6" s="15"/>
      <c r="H6" s="15"/>
    </row>
    <row r="7" spans="2:8" ht="14.25">
      <c r="B7" s="15" t="s">
        <v>937</v>
      </c>
      <c r="C7" s="15"/>
      <c r="D7" s="479">
        <f>'Data Entry'!C8</f>
        <v>0</v>
      </c>
      <c r="E7" s="479"/>
      <c r="F7" s="479"/>
      <c r="G7" s="15"/>
      <c r="H7" s="15"/>
    </row>
    <row r="8" spans="2:8" ht="14.25">
      <c r="B8" s="15" t="s">
        <v>941</v>
      </c>
      <c r="C8" s="15"/>
      <c r="D8" s="479" t="str">
        <f>'Data Entry'!G1</f>
        <v>JUNE 30 2025</v>
      </c>
      <c r="E8" s="479"/>
      <c r="F8" s="479"/>
      <c r="G8" s="15"/>
      <c r="H8" s="15"/>
    </row>
    <row r="9" spans="2:8" ht="14.25">
      <c r="B9" s="15"/>
      <c r="C9" s="15"/>
      <c r="D9" s="15"/>
      <c r="E9" s="15"/>
      <c r="F9" s="15"/>
      <c r="G9" s="15"/>
      <c r="H9" s="15"/>
    </row>
    <row r="10" spans="2:8" ht="76.5" customHeight="1">
      <c r="B10" s="478" t="s">
        <v>361</v>
      </c>
      <c r="C10" s="478"/>
      <c r="D10" s="478"/>
      <c r="E10" s="478"/>
      <c r="F10" s="478"/>
      <c r="G10" s="478"/>
      <c r="H10" s="478"/>
    </row>
    <row r="11" spans="2:8" ht="18" customHeight="1">
      <c r="B11" s="478" t="s">
        <v>987</v>
      </c>
      <c r="C11" s="478"/>
      <c r="D11" s="478"/>
      <c r="E11" s="478"/>
      <c r="F11" s="478"/>
      <c r="G11" s="478"/>
      <c r="H11" s="478"/>
    </row>
    <row r="12" spans="2:8" ht="18.75" customHeight="1">
      <c r="B12" s="478"/>
      <c r="C12" s="478"/>
      <c r="D12" s="478"/>
      <c r="E12" s="478"/>
      <c r="F12" s="478"/>
      <c r="G12" s="478"/>
      <c r="H12" s="478"/>
    </row>
    <row r="13" spans="2:8" ht="18.75" customHeight="1">
      <c r="B13" s="151" t="s">
        <v>988</v>
      </c>
      <c r="C13" s="477">
        <f>'Balance Sheet'!E32</f>
        <v>0</v>
      </c>
      <c r="D13" s="477"/>
      <c r="E13" s="477"/>
      <c r="F13" s="152"/>
      <c r="G13" s="152"/>
      <c r="H13" s="152"/>
    </row>
    <row r="14" spans="2:8" ht="18.75" customHeight="1">
      <c r="B14" s="151" t="s">
        <v>989</v>
      </c>
      <c r="C14" s="477">
        <f>'Balance Sheet'!J21</f>
        <v>0</v>
      </c>
      <c r="D14" s="477"/>
      <c r="E14" s="477"/>
      <c r="F14" s="152"/>
      <c r="G14" s="152"/>
      <c r="H14" s="152"/>
    </row>
    <row r="15" spans="2:8" ht="18.75" customHeight="1">
      <c r="B15" s="151" t="s">
        <v>990</v>
      </c>
      <c r="C15" s="477">
        <f>'Consolidated - Profit &amp; Loss'!H37</f>
        <v>0</v>
      </c>
      <c r="D15" s="477"/>
      <c r="E15" s="477"/>
      <c r="F15" s="152"/>
      <c r="G15" s="152"/>
      <c r="H15" s="152"/>
    </row>
    <row r="16" spans="2:8" ht="18.75" customHeight="1">
      <c r="B16" s="151" t="s">
        <v>991</v>
      </c>
      <c r="C16" s="477">
        <f>'Consolidated - Profit &amp; Loss'!H51</f>
        <v>0</v>
      </c>
      <c r="D16" s="477"/>
      <c r="E16" s="477"/>
      <c r="F16" s="152"/>
      <c r="G16" s="152"/>
      <c r="H16" s="152"/>
    </row>
    <row r="17" spans="2:8" ht="14.25">
      <c r="B17" s="15"/>
      <c r="C17" s="15"/>
      <c r="D17" s="15"/>
      <c r="E17" s="15"/>
      <c r="F17" s="15"/>
      <c r="G17" s="15"/>
      <c r="H17" s="15"/>
    </row>
    <row r="18" spans="2:8" ht="14.25">
      <c r="B18" s="15" t="s">
        <v>939</v>
      </c>
      <c r="C18" s="480"/>
      <c r="D18" s="480"/>
      <c r="E18" s="480"/>
      <c r="F18" s="15"/>
      <c r="G18" s="15"/>
      <c r="H18" s="15"/>
    </row>
    <row r="19" spans="2:8" ht="14.25">
      <c r="B19" s="15"/>
      <c r="C19" s="15"/>
      <c r="D19" s="15"/>
      <c r="E19" s="15"/>
      <c r="F19" s="15"/>
      <c r="G19" s="15"/>
      <c r="H19" s="15"/>
    </row>
    <row r="20" spans="2:8" ht="14.25">
      <c r="B20" s="15" t="s">
        <v>940</v>
      </c>
      <c r="C20" s="480"/>
      <c r="D20" s="480"/>
      <c r="E20" s="480"/>
      <c r="F20" s="15"/>
      <c r="G20" s="15"/>
      <c r="H20" s="15"/>
    </row>
    <row r="21" spans="2:8" ht="14.25">
      <c r="B21" s="15"/>
      <c r="C21" s="15"/>
      <c r="D21" s="15"/>
      <c r="E21" s="15"/>
      <c r="F21" s="15"/>
      <c r="G21" s="15"/>
      <c r="H21" s="15"/>
    </row>
    <row r="22" spans="2:8" ht="14.25" customHeight="1">
      <c r="B22" s="478" t="s">
        <v>105</v>
      </c>
      <c r="C22" s="140"/>
      <c r="D22" s="481"/>
      <c r="E22" s="481"/>
      <c r="F22" s="481"/>
      <c r="G22" s="481"/>
      <c r="H22" s="481"/>
    </row>
    <row r="23" spans="2:8" ht="14.25">
      <c r="B23" s="478"/>
      <c r="C23" s="15"/>
      <c r="D23" s="481"/>
      <c r="E23" s="481"/>
      <c r="F23" s="481"/>
      <c r="G23" s="481"/>
      <c r="H23" s="481"/>
    </row>
    <row r="24" spans="2:8" ht="14.25">
      <c r="B24" s="478"/>
      <c r="C24" s="15"/>
      <c r="D24" s="482"/>
      <c r="E24" s="482"/>
      <c r="F24" s="482"/>
      <c r="G24" s="482"/>
      <c r="H24" s="482"/>
    </row>
    <row r="25" spans="2:8" ht="14.25">
      <c r="B25" s="15"/>
      <c r="C25" s="15"/>
      <c r="D25" s="15"/>
      <c r="E25" s="15"/>
      <c r="F25" s="15"/>
      <c r="G25" s="15"/>
      <c r="H25" s="15"/>
    </row>
    <row r="26" spans="2:8" ht="14.25">
      <c r="B26" s="15" t="s">
        <v>104</v>
      </c>
      <c r="C26" s="15"/>
      <c r="D26" s="15"/>
      <c r="E26" s="15"/>
      <c r="F26" s="15"/>
      <c r="G26" s="15"/>
      <c r="H26" s="15"/>
    </row>
    <row r="27" spans="2:8" ht="15">
      <c r="B27" s="138"/>
    </row>
    <row r="28" spans="2:8" ht="15">
      <c r="B28" s="138"/>
    </row>
    <row r="29" spans="2:8" ht="15">
      <c r="B29" s="138"/>
      <c r="D29" s="332"/>
      <c r="H29" s="332"/>
    </row>
    <row r="30" spans="2:8">
      <c r="B30" s="141" t="s">
        <v>931</v>
      </c>
      <c r="D30" s="139" t="s">
        <v>928</v>
      </c>
      <c r="F30" s="139" t="s">
        <v>930</v>
      </c>
      <c r="H30" s="139" t="s">
        <v>928</v>
      </c>
    </row>
    <row r="32" spans="2:8">
      <c r="B32" s="331"/>
      <c r="F32" s="331"/>
    </row>
    <row r="33" spans="2:8">
      <c r="B33" s="139" t="s">
        <v>934</v>
      </c>
      <c r="F33" s="139" t="s">
        <v>929</v>
      </c>
    </row>
    <row r="35" spans="2:8">
      <c r="B35" s="25"/>
    </row>
    <row r="38" spans="2:8">
      <c r="D38" s="332"/>
      <c r="H38" s="332"/>
    </row>
    <row r="39" spans="2:8">
      <c r="B39" s="141" t="s">
        <v>935</v>
      </c>
      <c r="D39" s="139" t="s">
        <v>928</v>
      </c>
      <c r="F39" s="139" t="s">
        <v>932</v>
      </c>
      <c r="H39" s="139" t="s">
        <v>928</v>
      </c>
    </row>
    <row r="41" spans="2:8">
      <c r="B41" s="331"/>
      <c r="F41" s="331"/>
    </row>
    <row r="42" spans="2:8">
      <c r="B42" s="139" t="s">
        <v>936</v>
      </c>
      <c r="F42" s="139" t="s">
        <v>933</v>
      </c>
    </row>
  </sheetData>
  <sheetProtection algorithmName="SHA-512" hashValue="jyW5qLIUZ2ywLjopvl/RzF32uDJn5s2AGxk6QTRGupWzwNAzzDyl1Xf0/GNwDowvT7nssEeloPTLpa6tzYDJfg==" saltValue="hDKm5awSR1MiqSTG4fV6Bg==" spinCount="100000" sheet="1" objects="1" scenarios="1"/>
  <mergeCells count="15">
    <mergeCell ref="B22:B24"/>
    <mergeCell ref="C18:E18"/>
    <mergeCell ref="C20:E20"/>
    <mergeCell ref="D22:H24"/>
    <mergeCell ref="C13:E13"/>
    <mergeCell ref="C14:E14"/>
    <mergeCell ref="C15:E15"/>
    <mergeCell ref="C16:E16"/>
    <mergeCell ref="B2:H2"/>
    <mergeCell ref="B10:H10"/>
    <mergeCell ref="D6:F6"/>
    <mergeCell ref="D7:F7"/>
    <mergeCell ref="D8:F8"/>
    <mergeCell ref="D5:F5"/>
    <mergeCell ref="B11:H12"/>
  </mergeCells>
  <phoneticPr fontId="29" type="noConversion"/>
  <hyperlinks>
    <hyperlink ref="B1" location="'Table of Contents'!D3" display="'Table of Contents'!D3" xr:uid="{CD82088A-13B9-4A2B-92AF-92CD60CFCF20}"/>
  </hyperlinks>
  <pageMargins left="0.75" right="0.75" top="1" bottom="1" header="0.5" footer="0.5"/>
  <pageSetup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34"/>
  </sheetPr>
  <dimension ref="B1:D93"/>
  <sheetViews>
    <sheetView zoomScaleNormal="100" workbookViewId="0">
      <pane ySplit="3" topLeftCell="A4" activePane="bottomLeft" state="frozen"/>
      <selection pane="bottomLeft" activeCell="B4" sqref="B4"/>
    </sheetView>
  </sheetViews>
  <sheetFormatPr defaultColWidth="9.140625" defaultRowHeight="15"/>
  <cols>
    <col min="1" max="1" width="1.42578125" style="27" customWidth="1"/>
    <col min="2" max="2" width="40.140625" style="143" customWidth="1"/>
    <col min="3" max="3" width="96.140625" style="144" customWidth="1"/>
    <col min="4" max="16384" width="9.140625" style="27"/>
  </cols>
  <sheetData>
    <row r="1" spans="2:3" ht="18">
      <c r="B1" s="160" t="str">
        <f>'Drop down options'!$D$2</f>
        <v>RETURN TO TABLE OF CONTENTS</v>
      </c>
      <c r="C1" s="145" t="s">
        <v>951</v>
      </c>
    </row>
    <row r="2" spans="2:3" ht="18">
      <c r="C2" s="145" t="s">
        <v>64</v>
      </c>
    </row>
    <row r="3" spans="2:3">
      <c r="C3" s="146" t="str">
        <f>CONCATENATE("Fiscal Year", " ",'Drop down options'!B4)</f>
        <v>Fiscal Year 2024-2025</v>
      </c>
    </row>
    <row r="4" spans="2:3">
      <c r="B4" s="330" t="s">
        <v>944</v>
      </c>
      <c r="C4" s="330"/>
    </row>
    <row r="5" spans="2:3">
      <c r="B5" s="330"/>
      <c r="C5" s="330"/>
    </row>
    <row r="6" spans="2:3" ht="38.25" customHeight="1">
      <c r="B6" s="333" t="s">
        <v>65</v>
      </c>
      <c r="C6" s="333"/>
    </row>
    <row r="7" spans="2:3" ht="30">
      <c r="B7" s="143" t="s">
        <v>947</v>
      </c>
      <c r="C7" s="142" t="s">
        <v>948</v>
      </c>
    </row>
    <row r="8" spans="2:3">
      <c r="B8" s="330"/>
      <c r="C8" s="330"/>
    </row>
    <row r="9" spans="2:3" ht="126.75" customHeight="1">
      <c r="B9" s="143" t="s">
        <v>65</v>
      </c>
      <c r="C9" s="142" t="s">
        <v>101</v>
      </c>
    </row>
    <row r="10" spans="2:3" ht="15.75" customHeight="1">
      <c r="C10" s="142"/>
    </row>
    <row r="11" spans="2:3" ht="60">
      <c r="B11" s="143" t="s">
        <v>950</v>
      </c>
      <c r="C11" s="142" t="s">
        <v>1329</v>
      </c>
    </row>
    <row r="12" spans="2:3" ht="15.75" customHeight="1">
      <c r="C12" s="142"/>
    </row>
    <row r="13" spans="2:3" ht="45">
      <c r="B13" s="143" t="s">
        <v>943</v>
      </c>
      <c r="C13" s="142" t="s">
        <v>980</v>
      </c>
    </row>
    <row r="14" spans="2:3">
      <c r="C14" s="142"/>
    </row>
    <row r="15" spans="2:3" ht="135">
      <c r="B15" s="143" t="s">
        <v>949</v>
      </c>
      <c r="C15" s="142" t="s">
        <v>1330</v>
      </c>
    </row>
    <row r="16" spans="2:3">
      <c r="C16" s="142"/>
    </row>
    <row r="17" spans="2:4" ht="60">
      <c r="B17" s="143" t="s">
        <v>1309</v>
      </c>
      <c r="C17" s="142" t="s">
        <v>1310</v>
      </c>
    </row>
    <row r="18" spans="2:4">
      <c r="C18" s="142"/>
    </row>
    <row r="19" spans="2:4">
      <c r="B19" s="330"/>
      <c r="C19" s="330" t="s">
        <v>66</v>
      </c>
    </row>
    <row r="20" spans="2:4">
      <c r="C20" s="142"/>
    </row>
    <row r="21" spans="2:4" ht="93.75" customHeight="1">
      <c r="B21" s="143" t="s">
        <v>953</v>
      </c>
      <c r="C21" s="142" t="s">
        <v>952</v>
      </c>
    </row>
    <row r="22" spans="2:4">
      <c r="C22" s="142"/>
    </row>
    <row r="23" spans="2:4" ht="75.75" customHeight="1">
      <c r="B23" s="143" t="s">
        <v>954</v>
      </c>
      <c r="C23" s="142" t="s">
        <v>1311</v>
      </c>
      <c r="D23" s="37"/>
    </row>
    <row r="24" spans="2:4">
      <c r="C24" s="142"/>
    </row>
    <row r="25" spans="2:4" ht="30">
      <c r="B25" s="143" t="s">
        <v>423</v>
      </c>
      <c r="C25" s="142" t="s">
        <v>1312</v>
      </c>
    </row>
    <row r="26" spans="2:4">
      <c r="C26" s="142"/>
    </row>
    <row r="27" spans="2:4" ht="60" customHeight="1">
      <c r="B27" s="143" t="s">
        <v>955</v>
      </c>
      <c r="C27" s="142" t="s">
        <v>1313</v>
      </c>
      <c r="D27" s="37"/>
    </row>
    <row r="28" spans="2:4">
      <c r="C28" s="142"/>
    </row>
    <row r="29" spans="2:4" ht="30">
      <c r="B29" s="143" t="s">
        <v>961</v>
      </c>
      <c r="C29" s="142" t="s">
        <v>380</v>
      </c>
    </row>
    <row r="30" spans="2:4">
      <c r="C30" s="142"/>
    </row>
    <row r="31" spans="2:4" ht="35.25" customHeight="1">
      <c r="B31" s="143" t="s">
        <v>236</v>
      </c>
      <c r="C31" s="142" t="s">
        <v>102</v>
      </c>
    </row>
    <row r="32" spans="2:4">
      <c r="C32" s="142"/>
    </row>
    <row r="33" spans="2:3" ht="96" customHeight="1">
      <c r="B33" s="143" t="s">
        <v>958</v>
      </c>
      <c r="C33" s="142" t="s">
        <v>956</v>
      </c>
    </row>
    <row r="34" spans="2:3" ht="14.25" customHeight="1">
      <c r="C34" s="142"/>
    </row>
    <row r="35" spans="2:3" ht="18.75" customHeight="1">
      <c r="B35" s="143" t="s">
        <v>957</v>
      </c>
      <c r="C35" s="142" t="s">
        <v>343</v>
      </c>
    </row>
    <row r="36" spans="2:3">
      <c r="C36" s="142"/>
    </row>
    <row r="37" spans="2:3" ht="135" customHeight="1">
      <c r="B37" s="143" t="s">
        <v>61</v>
      </c>
      <c r="C37" s="142" t="s">
        <v>402</v>
      </c>
    </row>
    <row r="38" spans="2:3">
      <c r="C38" s="142"/>
    </row>
    <row r="39" spans="2:3">
      <c r="B39" s="143" t="s">
        <v>959</v>
      </c>
      <c r="C39" s="142" t="s">
        <v>342</v>
      </c>
    </row>
    <row r="40" spans="2:3">
      <c r="C40" s="142"/>
    </row>
    <row r="41" spans="2:3">
      <c r="B41" s="143" t="s">
        <v>960</v>
      </c>
      <c r="C41" s="142" t="s">
        <v>978</v>
      </c>
    </row>
    <row r="42" spans="2:3">
      <c r="C42" s="142"/>
    </row>
    <row r="43" spans="2:3">
      <c r="B43" s="143" t="s">
        <v>961</v>
      </c>
      <c r="C43" s="142" t="s">
        <v>408</v>
      </c>
    </row>
    <row r="44" spans="2:3">
      <c r="C44" s="142"/>
    </row>
    <row r="45" spans="2:3" ht="60.75" customHeight="1">
      <c r="C45" s="142" t="s">
        <v>103</v>
      </c>
    </row>
    <row r="46" spans="2:3">
      <c r="C46" s="142"/>
    </row>
    <row r="47" spans="2:3" ht="30">
      <c r="B47" s="143" t="s">
        <v>963</v>
      </c>
      <c r="C47" s="142" t="s">
        <v>962</v>
      </c>
    </row>
    <row r="48" spans="2:3" ht="15" customHeight="1">
      <c r="C48" s="143"/>
    </row>
    <row r="49" spans="2:3">
      <c r="B49" s="330"/>
      <c r="C49" s="330" t="s">
        <v>54</v>
      </c>
    </row>
    <row r="50" spans="2:3">
      <c r="C50" s="142"/>
    </row>
    <row r="51" spans="2:3" ht="60">
      <c r="B51" s="143" t="s">
        <v>964</v>
      </c>
      <c r="C51" s="142" t="s">
        <v>965</v>
      </c>
    </row>
    <row r="52" spans="2:3">
      <c r="C52" s="142"/>
    </row>
    <row r="53" spans="2:3" ht="60">
      <c r="B53" s="143" t="s">
        <v>966</v>
      </c>
      <c r="C53" s="142" t="s">
        <v>1317</v>
      </c>
    </row>
    <row r="54" spans="2:3" ht="13.5" customHeight="1">
      <c r="C54" s="142"/>
    </row>
    <row r="55" spans="2:3" ht="30">
      <c r="B55" s="143" t="s">
        <v>967</v>
      </c>
      <c r="C55" s="142" t="s">
        <v>979</v>
      </c>
    </row>
    <row r="56" spans="2:3" ht="15.75" customHeight="1">
      <c r="C56" s="142"/>
    </row>
    <row r="57" spans="2:3" ht="79.5" customHeight="1">
      <c r="B57" s="143" t="s">
        <v>968</v>
      </c>
      <c r="C57" s="142" t="s">
        <v>107</v>
      </c>
    </row>
    <row r="58" spans="2:3" ht="12" customHeight="1">
      <c r="C58" s="142"/>
    </row>
    <row r="59" spans="2:3" ht="33.75" customHeight="1">
      <c r="B59" s="143" t="s">
        <v>969</v>
      </c>
      <c r="C59" s="142" t="s">
        <v>108</v>
      </c>
    </row>
    <row r="60" spans="2:3" ht="13.5" customHeight="1">
      <c r="C60" s="142"/>
    </row>
    <row r="61" spans="2:3">
      <c r="B61" s="143" t="s">
        <v>970</v>
      </c>
      <c r="C61" s="142" t="s">
        <v>1319</v>
      </c>
    </row>
    <row r="62" spans="2:3">
      <c r="C62" s="142"/>
    </row>
    <row r="63" spans="2:3" ht="39" customHeight="1">
      <c r="B63" s="143" t="s">
        <v>971</v>
      </c>
      <c r="C63" s="142" t="s">
        <v>1314</v>
      </c>
    </row>
    <row r="64" spans="2:3">
      <c r="C64" s="142"/>
    </row>
    <row r="65" spans="2:3">
      <c r="B65" s="330"/>
      <c r="C65" s="330" t="s">
        <v>67</v>
      </c>
    </row>
    <row r="66" spans="2:3">
      <c r="C66" s="142"/>
    </row>
    <row r="67" spans="2:3" ht="60">
      <c r="B67" s="143" t="s">
        <v>964</v>
      </c>
      <c r="C67" s="142" t="s">
        <v>69</v>
      </c>
    </row>
    <row r="68" spans="2:3" ht="14.25" customHeight="1">
      <c r="C68" s="142"/>
    </row>
    <row r="69" spans="2:3" ht="45">
      <c r="B69" s="143" t="s">
        <v>972</v>
      </c>
      <c r="C69" s="142" t="s">
        <v>74</v>
      </c>
    </row>
    <row r="70" spans="2:3" ht="12" customHeight="1">
      <c r="C70" s="142"/>
    </row>
    <row r="71" spans="2:3" ht="75.75" customHeight="1">
      <c r="B71" s="143" t="s">
        <v>973</v>
      </c>
      <c r="C71" s="142" t="s">
        <v>1315</v>
      </c>
    </row>
    <row r="72" spans="2:3" ht="12" customHeight="1">
      <c r="C72" s="142"/>
    </row>
    <row r="73" spans="2:3" ht="30">
      <c r="B73" s="143" t="s">
        <v>977</v>
      </c>
      <c r="C73" s="142" t="s">
        <v>1316</v>
      </c>
    </row>
    <row r="74" spans="2:3">
      <c r="C74" s="142"/>
    </row>
    <row r="75" spans="2:3">
      <c r="B75" s="143" t="s">
        <v>32</v>
      </c>
      <c r="C75" s="142" t="s">
        <v>1318</v>
      </c>
    </row>
    <row r="76" spans="2:3">
      <c r="C76" s="142"/>
    </row>
    <row r="77" spans="2:3" ht="30">
      <c r="B77" s="143" t="s">
        <v>34</v>
      </c>
      <c r="C77" s="142" t="s">
        <v>1320</v>
      </c>
    </row>
    <row r="78" spans="2:3">
      <c r="C78" s="142"/>
    </row>
    <row r="79" spans="2:3">
      <c r="B79" s="143" t="s">
        <v>974</v>
      </c>
      <c r="C79" s="142" t="s">
        <v>1321</v>
      </c>
    </row>
    <row r="80" spans="2:3">
      <c r="C80" s="142"/>
    </row>
    <row r="81" spans="2:3" ht="45">
      <c r="B81" s="143" t="s">
        <v>976</v>
      </c>
      <c r="C81" s="142" t="s">
        <v>1322</v>
      </c>
    </row>
    <row r="82" spans="2:3">
      <c r="C82" s="142"/>
    </row>
    <row r="83" spans="2:3" ht="45">
      <c r="B83" s="143" t="s">
        <v>975</v>
      </c>
      <c r="C83" s="142" t="s">
        <v>352</v>
      </c>
    </row>
    <row r="84" spans="2:3">
      <c r="C84" s="142"/>
    </row>
    <row r="85" spans="2:3">
      <c r="B85" s="330"/>
      <c r="C85" s="330" t="s">
        <v>68</v>
      </c>
    </row>
    <row r="86" spans="2:3">
      <c r="C86" s="142"/>
    </row>
    <row r="87" spans="2:3" ht="150">
      <c r="B87" s="143" t="s">
        <v>945</v>
      </c>
      <c r="C87" s="142" t="s">
        <v>1323</v>
      </c>
    </row>
    <row r="88" spans="2:3">
      <c r="C88" s="142"/>
    </row>
    <row r="89" spans="2:3" ht="225">
      <c r="B89" s="143" t="s">
        <v>946</v>
      </c>
      <c r="C89" s="142" t="s">
        <v>1324</v>
      </c>
    </row>
    <row r="90" spans="2:3" ht="24.75" customHeight="1">
      <c r="C90" s="142"/>
    </row>
    <row r="93" spans="2:3">
      <c r="C93" s="147"/>
    </row>
  </sheetData>
  <sheetProtection algorithmName="SHA-512" hashValue="ndo4/rmZfpws70ds7K2wE2PcpI8ZS3oauywOdNA46o6nJO/lZw5bOBfPtedVV8ltbP7Oj0sTA8+Ekn+TwfgS3A==" saltValue="Wh96UlujyXxN3d7VwVwatg==" spinCount="100000" sheet="1" objects="1" scenarios="1"/>
  <mergeCells count="1">
    <mergeCell ref="B6:C6"/>
  </mergeCells>
  <phoneticPr fontId="29" type="noConversion"/>
  <hyperlinks>
    <hyperlink ref="B1" location="'Table of Contents'!D3" display="'Table of Contents'!D3" xr:uid="{BEB279BB-4430-4454-8577-253F1324B190}"/>
  </hyperlinks>
  <pageMargins left="0.3" right="0.17" top="0.71" bottom="0.51" header="0.19"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0AA83-5322-49C9-AEDF-81C2FE819E75}">
  <sheetPr>
    <tabColor rgb="FF92D050"/>
  </sheetPr>
  <dimension ref="B1:I196"/>
  <sheetViews>
    <sheetView workbookViewId="0">
      <pane ySplit="1" topLeftCell="A2" activePane="bottomLeft" state="frozen"/>
      <selection pane="bottomLeft" activeCell="F196" sqref="F196"/>
    </sheetView>
  </sheetViews>
  <sheetFormatPr defaultRowHeight="12.75"/>
  <cols>
    <col min="1" max="1" width="4.7109375" customWidth="1"/>
    <col min="2" max="2" width="18.5703125" customWidth="1"/>
    <col min="3" max="3" width="33.5703125" style="68" bestFit="1" customWidth="1"/>
    <col min="4" max="6" width="21.140625" style="68" customWidth="1"/>
    <col min="7" max="7" width="18.5703125" customWidth="1"/>
    <col min="8" max="8" width="40.28515625" customWidth="1"/>
    <col min="9" max="14" width="18.5703125" customWidth="1"/>
  </cols>
  <sheetData>
    <row r="1" spans="2:9">
      <c r="B1" s="66" t="s">
        <v>123</v>
      </c>
      <c r="C1" s="66" t="s">
        <v>122</v>
      </c>
      <c r="D1" s="66" t="s">
        <v>125</v>
      </c>
      <c r="E1" s="66" t="s">
        <v>986</v>
      </c>
      <c r="F1" s="66" t="s">
        <v>351</v>
      </c>
      <c r="H1" s="150" t="s">
        <v>983</v>
      </c>
    </row>
    <row r="2" spans="2:9" ht="15.75">
      <c r="B2" t="s">
        <v>445</v>
      </c>
      <c r="C2" s="68" t="s">
        <v>446</v>
      </c>
      <c r="D2" s="68" t="s">
        <v>447</v>
      </c>
      <c r="E2" s="68" t="s">
        <v>448</v>
      </c>
      <c r="F2" s="68" t="s">
        <v>878</v>
      </c>
      <c r="H2" s="149" t="s">
        <v>982</v>
      </c>
      <c r="I2" t="s">
        <v>1262</v>
      </c>
    </row>
    <row r="3" spans="2:9" ht="15.75">
      <c r="B3" t="s">
        <v>449</v>
      </c>
      <c r="C3" s="68" t="s">
        <v>450</v>
      </c>
      <c r="D3" s="68" t="s">
        <v>891</v>
      </c>
      <c r="E3" s="68" t="s">
        <v>448</v>
      </c>
      <c r="F3" s="68" t="s">
        <v>878</v>
      </c>
      <c r="H3" s="149" t="s">
        <v>984</v>
      </c>
    </row>
    <row r="4" spans="2:9" ht="15.75">
      <c r="B4" t="s">
        <v>452</v>
      </c>
      <c r="C4" s="68" t="s">
        <v>453</v>
      </c>
      <c r="D4" s="68" t="s">
        <v>451</v>
      </c>
      <c r="E4" s="68" t="s">
        <v>448</v>
      </c>
      <c r="F4" s="68" t="s">
        <v>879</v>
      </c>
      <c r="H4" s="149" t="s">
        <v>1251</v>
      </c>
    </row>
    <row r="5" spans="2:9" ht="15.75">
      <c r="B5" t="s">
        <v>454</v>
      </c>
      <c r="C5" s="68" t="s">
        <v>453</v>
      </c>
      <c r="D5" s="68" t="s">
        <v>455</v>
      </c>
      <c r="E5" s="68" t="s">
        <v>448</v>
      </c>
      <c r="F5" s="68" t="s">
        <v>878</v>
      </c>
      <c r="H5" s="149" t="s">
        <v>1252</v>
      </c>
    </row>
    <row r="6" spans="2:9" ht="15.75">
      <c r="B6" t="s">
        <v>456</v>
      </c>
      <c r="C6" s="68" t="s">
        <v>457</v>
      </c>
      <c r="D6" s="68" t="s">
        <v>458</v>
      </c>
      <c r="E6" s="68" t="s">
        <v>448</v>
      </c>
      <c r="F6" s="68" t="s">
        <v>878</v>
      </c>
      <c r="H6" s="149" t="s">
        <v>1253</v>
      </c>
    </row>
    <row r="7" spans="2:9" ht="15.75">
      <c r="B7" t="s">
        <v>459</v>
      </c>
      <c r="C7" s="68" t="s">
        <v>460</v>
      </c>
      <c r="D7" s="68" t="s">
        <v>461</v>
      </c>
      <c r="E7" s="68" t="s">
        <v>448</v>
      </c>
      <c r="F7" s="68" t="s">
        <v>878</v>
      </c>
      <c r="H7" s="149" t="s">
        <v>1254</v>
      </c>
    </row>
    <row r="8" spans="2:9" ht="15.75">
      <c r="B8" t="s">
        <v>462</v>
      </c>
      <c r="C8" s="68" t="s">
        <v>463</v>
      </c>
      <c r="D8" s="68" t="s">
        <v>464</v>
      </c>
      <c r="E8" s="68" t="s">
        <v>448</v>
      </c>
      <c r="F8" s="68" t="s">
        <v>878</v>
      </c>
      <c r="H8" s="149" t="s">
        <v>1255</v>
      </c>
    </row>
    <row r="9" spans="2:9" ht="15.75">
      <c r="B9" t="s">
        <v>465</v>
      </c>
      <c r="C9" s="68" t="s">
        <v>466</v>
      </c>
      <c r="D9" s="68" t="s">
        <v>467</v>
      </c>
      <c r="E9" s="68" t="s">
        <v>448</v>
      </c>
      <c r="F9" s="68" t="s">
        <v>878</v>
      </c>
      <c r="H9" s="149" t="s">
        <v>1256</v>
      </c>
    </row>
    <row r="10" spans="2:9" ht="15.75">
      <c r="B10" t="s">
        <v>468</v>
      </c>
      <c r="C10" s="68" t="s">
        <v>469</v>
      </c>
      <c r="D10" s="68" t="s">
        <v>470</v>
      </c>
      <c r="E10" s="68" t="s">
        <v>448</v>
      </c>
      <c r="F10" s="68" t="s">
        <v>878</v>
      </c>
      <c r="H10" s="149" t="s">
        <v>1257</v>
      </c>
    </row>
    <row r="11" spans="2:9" ht="15.75">
      <c r="B11" t="s">
        <v>471</v>
      </c>
      <c r="C11" s="68" t="s">
        <v>472</v>
      </c>
      <c r="D11" s="68" t="s">
        <v>473</v>
      </c>
      <c r="E11" s="68" t="s">
        <v>448</v>
      </c>
      <c r="F11" s="68" t="s">
        <v>878</v>
      </c>
      <c r="H11" s="149" t="s">
        <v>1258</v>
      </c>
    </row>
    <row r="12" spans="2:9" ht="15.75">
      <c r="B12" t="s">
        <v>474</v>
      </c>
      <c r="C12" s="68" t="s">
        <v>892</v>
      </c>
      <c r="D12" s="68" t="s">
        <v>475</v>
      </c>
      <c r="E12" s="68" t="s">
        <v>448</v>
      </c>
      <c r="F12" s="68" t="s">
        <v>878</v>
      </c>
      <c r="H12" s="149" t="s">
        <v>1259</v>
      </c>
    </row>
    <row r="13" spans="2:9" ht="15.75">
      <c r="B13" t="s">
        <v>476</v>
      </c>
      <c r="C13" s="68" t="s">
        <v>477</v>
      </c>
      <c r="D13" s="68" t="s">
        <v>478</v>
      </c>
      <c r="E13" s="68" t="s">
        <v>448</v>
      </c>
      <c r="F13" s="68" t="s">
        <v>878</v>
      </c>
      <c r="H13" s="149" t="s">
        <v>1260</v>
      </c>
    </row>
    <row r="14" spans="2:9" ht="15.75">
      <c r="B14" t="s">
        <v>1050</v>
      </c>
      <c r="C14" s="68" t="s">
        <v>1051</v>
      </c>
      <c r="D14" s="68" t="s">
        <v>536</v>
      </c>
      <c r="E14" s="68" t="s">
        <v>536</v>
      </c>
      <c r="F14" s="68" t="s">
        <v>984</v>
      </c>
      <c r="H14" s="149" t="s">
        <v>1261</v>
      </c>
    </row>
    <row r="15" spans="2:9" ht="15.75">
      <c r="B15" t="s">
        <v>479</v>
      </c>
      <c r="C15" s="68" t="s">
        <v>480</v>
      </c>
      <c r="D15" s="68" t="s">
        <v>481</v>
      </c>
      <c r="E15" s="68" t="s">
        <v>481</v>
      </c>
      <c r="F15" s="68" t="s">
        <v>879</v>
      </c>
      <c r="H15" s="149" t="s">
        <v>1263</v>
      </c>
    </row>
    <row r="16" spans="2:9" ht="15.75">
      <c r="B16" t="s">
        <v>482</v>
      </c>
      <c r="C16" s="68" t="s">
        <v>483</v>
      </c>
      <c r="D16" s="68" t="s">
        <v>484</v>
      </c>
      <c r="E16" s="68" t="s">
        <v>481</v>
      </c>
      <c r="F16" s="68" t="s">
        <v>879</v>
      </c>
      <c r="H16" s="149" t="s">
        <v>1264</v>
      </c>
    </row>
    <row r="17" spans="2:8" ht="15.75">
      <c r="B17" t="s">
        <v>485</v>
      </c>
      <c r="C17" s="68" t="s">
        <v>486</v>
      </c>
      <c r="D17" s="68" t="s">
        <v>487</v>
      </c>
      <c r="E17" s="68" t="s">
        <v>481</v>
      </c>
      <c r="F17" s="68" t="s">
        <v>879</v>
      </c>
      <c r="H17" s="149" t="s">
        <v>1265</v>
      </c>
    </row>
    <row r="18" spans="2:8" ht="15.75">
      <c r="B18" t="s">
        <v>488</v>
      </c>
      <c r="C18" s="68" t="s">
        <v>489</v>
      </c>
      <c r="D18" s="68" t="s">
        <v>490</v>
      </c>
      <c r="E18" s="68" t="s">
        <v>481</v>
      </c>
      <c r="F18" s="68" t="s">
        <v>879</v>
      </c>
      <c r="H18" s="149" t="s">
        <v>1266</v>
      </c>
    </row>
    <row r="19" spans="2:8" ht="15.75">
      <c r="B19" t="s">
        <v>491</v>
      </c>
      <c r="C19" s="68" t="s">
        <v>457</v>
      </c>
      <c r="D19" s="68" t="s">
        <v>492</v>
      </c>
      <c r="E19" s="68" t="s">
        <v>481</v>
      </c>
      <c r="F19" s="68" t="s">
        <v>879</v>
      </c>
      <c r="H19" s="149" t="s">
        <v>1267</v>
      </c>
    </row>
    <row r="20" spans="2:8" ht="15.75">
      <c r="B20" t="s">
        <v>493</v>
      </c>
      <c r="C20" s="68" t="s">
        <v>494</v>
      </c>
      <c r="D20" s="68" t="s">
        <v>495</v>
      </c>
      <c r="E20" s="68" t="s">
        <v>481</v>
      </c>
      <c r="F20" s="68" t="s">
        <v>878</v>
      </c>
      <c r="H20" s="149" t="s">
        <v>1268</v>
      </c>
    </row>
    <row r="21" spans="2:8" ht="15.75">
      <c r="B21" t="s">
        <v>496</v>
      </c>
      <c r="C21" s="68" t="s">
        <v>497</v>
      </c>
      <c r="D21" s="68" t="s">
        <v>498</v>
      </c>
      <c r="E21" s="68" t="s">
        <v>481</v>
      </c>
      <c r="F21" s="68" t="s">
        <v>879</v>
      </c>
      <c r="H21" s="149" t="s">
        <v>1269</v>
      </c>
    </row>
    <row r="22" spans="2:8" ht="15.75">
      <c r="B22" t="s">
        <v>499</v>
      </c>
      <c r="C22" s="68" t="s">
        <v>500</v>
      </c>
      <c r="D22" s="68" t="s">
        <v>893</v>
      </c>
      <c r="E22" s="68" t="s">
        <v>502</v>
      </c>
      <c r="F22" s="68" t="s">
        <v>880</v>
      </c>
      <c r="H22" s="149" t="s">
        <v>1270</v>
      </c>
    </row>
    <row r="23" spans="2:8" ht="15.75">
      <c r="B23" t="s">
        <v>503</v>
      </c>
      <c r="C23" s="68" t="s">
        <v>504</v>
      </c>
      <c r="D23" s="68" t="s">
        <v>502</v>
      </c>
      <c r="E23" s="68" t="s">
        <v>502</v>
      </c>
      <c r="F23" s="68" t="s">
        <v>881</v>
      </c>
      <c r="H23" s="149" t="s">
        <v>1271</v>
      </c>
    </row>
    <row r="24" spans="2:8" ht="15.75">
      <c r="B24" t="s">
        <v>505</v>
      </c>
      <c r="C24" s="68" t="s">
        <v>506</v>
      </c>
      <c r="D24" s="68" t="s">
        <v>502</v>
      </c>
      <c r="E24" s="68" t="s">
        <v>502</v>
      </c>
      <c r="F24" s="68" t="s">
        <v>881</v>
      </c>
      <c r="H24" s="149" t="s">
        <v>1272</v>
      </c>
    </row>
    <row r="25" spans="2:8" ht="15.75">
      <c r="B25" t="s">
        <v>507</v>
      </c>
      <c r="C25" s="68" t="s">
        <v>508</v>
      </c>
      <c r="D25" s="68" t="s">
        <v>502</v>
      </c>
      <c r="E25" s="68" t="s">
        <v>502</v>
      </c>
      <c r="F25" s="68" t="s">
        <v>881</v>
      </c>
      <c r="H25" s="149" t="s">
        <v>1273</v>
      </c>
    </row>
    <row r="26" spans="2:8" ht="15.75">
      <c r="B26" t="s">
        <v>509</v>
      </c>
      <c r="C26" s="68" t="s">
        <v>453</v>
      </c>
      <c r="D26" s="68" t="s">
        <v>502</v>
      </c>
      <c r="E26" s="68" t="s">
        <v>502</v>
      </c>
      <c r="F26" s="68" t="s">
        <v>881</v>
      </c>
      <c r="H26" s="149" t="s">
        <v>1274</v>
      </c>
    </row>
    <row r="27" spans="2:8" ht="15.75">
      <c r="B27" t="s">
        <v>510</v>
      </c>
      <c r="C27" s="68" t="s">
        <v>511</v>
      </c>
      <c r="D27" s="68" t="s">
        <v>502</v>
      </c>
      <c r="E27" s="68" t="s">
        <v>502</v>
      </c>
      <c r="F27" s="68" t="s">
        <v>881</v>
      </c>
      <c r="H27" s="149" t="s">
        <v>1275</v>
      </c>
    </row>
    <row r="28" spans="2:8" ht="15.75">
      <c r="B28" t="s">
        <v>512</v>
      </c>
      <c r="C28" s="68" t="s">
        <v>889</v>
      </c>
      <c r="D28" s="68" t="s">
        <v>502</v>
      </c>
      <c r="E28" s="68" t="s">
        <v>502</v>
      </c>
      <c r="F28" s="68" t="s">
        <v>881</v>
      </c>
      <c r="H28" s="149" t="s">
        <v>1276</v>
      </c>
    </row>
    <row r="29" spans="2:8" ht="15.75">
      <c r="B29" t="s">
        <v>513</v>
      </c>
      <c r="C29" s="68" t="s">
        <v>514</v>
      </c>
      <c r="D29" s="68" t="s">
        <v>502</v>
      </c>
      <c r="E29" s="68" t="s">
        <v>502</v>
      </c>
      <c r="F29" s="68" t="s">
        <v>881</v>
      </c>
      <c r="H29" s="149" t="s">
        <v>1277</v>
      </c>
    </row>
    <row r="30" spans="2:8" ht="15.75">
      <c r="B30" t="s">
        <v>515</v>
      </c>
      <c r="C30" s="68" t="s">
        <v>516</v>
      </c>
      <c r="D30" s="68" t="s">
        <v>502</v>
      </c>
      <c r="E30" s="68" t="s">
        <v>502</v>
      </c>
      <c r="F30" s="68" t="s">
        <v>881</v>
      </c>
      <c r="H30" s="149" t="s">
        <v>1278</v>
      </c>
    </row>
    <row r="31" spans="2:8" ht="15.75">
      <c r="B31" t="s">
        <v>517</v>
      </c>
      <c r="C31" s="68" t="s">
        <v>518</v>
      </c>
      <c r="D31" s="68" t="s">
        <v>519</v>
      </c>
      <c r="E31" s="68" t="s">
        <v>502</v>
      </c>
      <c r="F31" s="68" t="s">
        <v>880</v>
      </c>
      <c r="H31" s="149" t="s">
        <v>1279</v>
      </c>
    </row>
    <row r="32" spans="2:8" ht="15.75">
      <c r="B32" t="s">
        <v>520</v>
      </c>
      <c r="C32" s="68" t="s">
        <v>446</v>
      </c>
      <c r="D32" s="68" t="s">
        <v>521</v>
      </c>
      <c r="E32" s="68" t="s">
        <v>502</v>
      </c>
      <c r="F32" s="68" t="s">
        <v>880</v>
      </c>
      <c r="H32" s="149" t="s">
        <v>1280</v>
      </c>
    </row>
    <row r="33" spans="2:8" ht="15.75">
      <c r="B33" t="s">
        <v>522</v>
      </c>
      <c r="C33" s="68" t="s">
        <v>523</v>
      </c>
      <c r="D33" s="68" t="s">
        <v>524</v>
      </c>
      <c r="E33" s="68" t="s">
        <v>502</v>
      </c>
      <c r="F33" s="68" t="s">
        <v>880</v>
      </c>
      <c r="H33" s="149" t="s">
        <v>1281</v>
      </c>
    </row>
    <row r="34" spans="2:8" ht="15.75">
      <c r="B34" t="s">
        <v>525</v>
      </c>
      <c r="C34" s="68" t="s">
        <v>526</v>
      </c>
      <c r="D34" s="68" t="s">
        <v>527</v>
      </c>
      <c r="E34" s="68" t="s">
        <v>502</v>
      </c>
      <c r="F34" s="68" t="s">
        <v>881</v>
      </c>
      <c r="H34" s="149" t="s">
        <v>1282</v>
      </c>
    </row>
    <row r="35" spans="2:8" ht="15.75">
      <c r="B35" t="s">
        <v>528</v>
      </c>
      <c r="C35" s="68" t="s">
        <v>529</v>
      </c>
      <c r="D35" s="68" t="s">
        <v>502</v>
      </c>
      <c r="E35" s="68" t="s">
        <v>502</v>
      </c>
      <c r="F35" s="68" t="s">
        <v>881</v>
      </c>
      <c r="H35" s="149" t="s">
        <v>1283</v>
      </c>
    </row>
    <row r="36" spans="2:8" ht="15.75">
      <c r="B36" t="s">
        <v>530</v>
      </c>
      <c r="C36" s="68" t="s">
        <v>531</v>
      </c>
      <c r="D36" s="68" t="s">
        <v>532</v>
      </c>
      <c r="E36" s="68" t="s">
        <v>502</v>
      </c>
      <c r="F36" s="68" t="s">
        <v>880</v>
      </c>
      <c r="H36" s="149" t="s">
        <v>1284</v>
      </c>
    </row>
    <row r="37" spans="2:8" ht="15.75">
      <c r="B37" t="s">
        <v>533</v>
      </c>
      <c r="C37" s="68" t="s">
        <v>534</v>
      </c>
      <c r="D37" s="68" t="s">
        <v>535</v>
      </c>
      <c r="E37" s="68" t="s">
        <v>536</v>
      </c>
      <c r="F37" s="68" t="s">
        <v>882</v>
      </c>
      <c r="H37" s="149" t="s">
        <v>1285</v>
      </c>
    </row>
    <row r="38" spans="2:8" ht="15.75">
      <c r="B38" t="s">
        <v>537</v>
      </c>
      <c r="C38" s="68" t="s">
        <v>538</v>
      </c>
      <c r="D38" s="68" t="s">
        <v>536</v>
      </c>
      <c r="E38" s="68" t="s">
        <v>536</v>
      </c>
      <c r="F38" s="68" t="s">
        <v>882</v>
      </c>
      <c r="H38" s="149" t="s">
        <v>1286</v>
      </c>
    </row>
    <row r="39" spans="2:8" ht="15.75">
      <c r="B39" t="s">
        <v>539</v>
      </c>
      <c r="C39" s="68" t="s">
        <v>894</v>
      </c>
      <c r="D39" s="68" t="s">
        <v>536</v>
      </c>
      <c r="E39" s="68" t="s">
        <v>536</v>
      </c>
      <c r="F39" s="68" t="s">
        <v>882</v>
      </c>
      <c r="H39" s="149" t="s">
        <v>1287</v>
      </c>
    </row>
    <row r="40" spans="2:8" ht="15.75">
      <c r="B40" t="s">
        <v>540</v>
      </c>
      <c r="C40" s="68" t="s">
        <v>541</v>
      </c>
      <c r="D40" s="68" t="s">
        <v>536</v>
      </c>
      <c r="E40" s="68" t="s">
        <v>536</v>
      </c>
      <c r="F40" s="68" t="s">
        <v>882</v>
      </c>
      <c r="H40" s="149" t="s">
        <v>1288</v>
      </c>
    </row>
    <row r="41" spans="2:8" ht="15.75">
      <c r="B41" t="s">
        <v>542</v>
      </c>
      <c r="C41" s="68" t="s">
        <v>543</v>
      </c>
      <c r="D41" s="68" t="s">
        <v>536</v>
      </c>
      <c r="E41" s="68" t="s">
        <v>536</v>
      </c>
      <c r="F41" s="68" t="s">
        <v>882</v>
      </c>
      <c r="H41" s="149" t="s">
        <v>1289</v>
      </c>
    </row>
    <row r="42" spans="2:8" ht="15.75">
      <c r="B42" t="s">
        <v>544</v>
      </c>
      <c r="C42" s="68" t="s">
        <v>545</v>
      </c>
      <c r="D42" s="68" t="s">
        <v>536</v>
      </c>
      <c r="E42" s="68" t="s">
        <v>536</v>
      </c>
      <c r="F42" s="68" t="s">
        <v>882</v>
      </c>
      <c r="H42" s="149" t="s">
        <v>1290</v>
      </c>
    </row>
    <row r="43" spans="2:8" ht="15.75">
      <c r="B43" t="s">
        <v>546</v>
      </c>
      <c r="C43" s="68" t="s">
        <v>547</v>
      </c>
      <c r="D43" s="68" t="s">
        <v>536</v>
      </c>
      <c r="E43" s="68" t="s">
        <v>536</v>
      </c>
      <c r="F43" s="68" t="s">
        <v>882</v>
      </c>
      <c r="H43" s="149" t="s">
        <v>1291</v>
      </c>
    </row>
    <row r="44" spans="2:8" ht="15.75">
      <c r="B44" t="s">
        <v>548</v>
      </c>
      <c r="C44" s="68" t="s">
        <v>549</v>
      </c>
      <c r="D44" s="68" t="s">
        <v>536</v>
      </c>
      <c r="E44" s="68" t="s">
        <v>536</v>
      </c>
      <c r="F44" s="68" t="s">
        <v>882</v>
      </c>
      <c r="H44" s="149" t="s">
        <v>1292</v>
      </c>
    </row>
    <row r="45" spans="2:8" ht="15.75">
      <c r="B45" t="s">
        <v>550</v>
      </c>
      <c r="C45" s="68" t="s">
        <v>551</v>
      </c>
      <c r="D45" s="68" t="s">
        <v>552</v>
      </c>
      <c r="E45" s="68" t="s">
        <v>536</v>
      </c>
      <c r="F45" s="68" t="s">
        <v>882</v>
      </c>
      <c r="H45" s="149" t="s">
        <v>1293</v>
      </c>
    </row>
    <row r="46" spans="2:8" ht="15.75">
      <c r="B46" t="s">
        <v>553</v>
      </c>
      <c r="C46" s="68" t="s">
        <v>480</v>
      </c>
      <c r="D46" s="68" t="s">
        <v>554</v>
      </c>
      <c r="E46" s="68" t="s">
        <v>536</v>
      </c>
      <c r="F46" s="68" t="s">
        <v>882</v>
      </c>
      <c r="H46" s="149" t="s">
        <v>1294</v>
      </c>
    </row>
    <row r="47" spans="2:8" ht="15.75">
      <c r="B47" t="s">
        <v>555</v>
      </c>
      <c r="C47" s="68" t="s">
        <v>895</v>
      </c>
      <c r="D47" s="68" t="s">
        <v>554</v>
      </c>
      <c r="E47" s="68" t="s">
        <v>536</v>
      </c>
      <c r="F47" s="68" t="s">
        <v>882</v>
      </c>
      <c r="H47" s="149" t="s">
        <v>1295</v>
      </c>
    </row>
    <row r="48" spans="2:8" ht="15.75">
      <c r="B48" t="s">
        <v>556</v>
      </c>
      <c r="C48" s="68" t="s">
        <v>557</v>
      </c>
      <c r="D48" s="68" t="s">
        <v>536</v>
      </c>
      <c r="E48" s="68" t="s">
        <v>536</v>
      </c>
      <c r="F48" s="68" t="s">
        <v>882</v>
      </c>
      <c r="H48" s="149" t="s">
        <v>1296</v>
      </c>
    </row>
    <row r="49" spans="2:8" ht="15.75">
      <c r="B49" t="s">
        <v>558</v>
      </c>
      <c r="C49" s="68" t="s">
        <v>559</v>
      </c>
      <c r="D49" s="68" t="s">
        <v>536</v>
      </c>
      <c r="E49" s="68" t="s">
        <v>536</v>
      </c>
      <c r="F49" s="68" t="s">
        <v>882</v>
      </c>
      <c r="H49" s="149" t="s">
        <v>1297</v>
      </c>
    </row>
    <row r="50" spans="2:8" ht="15.75">
      <c r="B50" t="s">
        <v>560</v>
      </c>
      <c r="C50" s="68" t="s">
        <v>561</v>
      </c>
      <c r="D50" s="68" t="s">
        <v>536</v>
      </c>
      <c r="E50" s="68" t="s">
        <v>536</v>
      </c>
      <c r="F50" s="68" t="s">
        <v>882</v>
      </c>
      <c r="H50" s="149" t="s">
        <v>1298</v>
      </c>
    </row>
    <row r="51" spans="2:8" ht="15.75">
      <c r="B51" t="s">
        <v>562</v>
      </c>
      <c r="C51" s="68" t="s">
        <v>563</v>
      </c>
      <c r="D51" s="68" t="s">
        <v>536</v>
      </c>
      <c r="E51" s="68" t="s">
        <v>536</v>
      </c>
      <c r="F51" s="68" t="s">
        <v>882</v>
      </c>
      <c r="H51" s="149" t="s">
        <v>1299</v>
      </c>
    </row>
    <row r="52" spans="2:8" ht="15.75">
      <c r="B52" t="s">
        <v>564</v>
      </c>
      <c r="C52" s="68" t="s">
        <v>565</v>
      </c>
      <c r="D52" s="68" t="s">
        <v>536</v>
      </c>
      <c r="E52" s="68" t="s">
        <v>536</v>
      </c>
      <c r="F52" s="68" t="s">
        <v>883</v>
      </c>
      <c r="H52" s="149" t="s">
        <v>1300</v>
      </c>
    </row>
    <row r="53" spans="2:8" ht="15.75">
      <c r="B53" t="s">
        <v>566</v>
      </c>
      <c r="C53" s="68" t="s">
        <v>567</v>
      </c>
      <c r="D53" s="68" t="s">
        <v>536</v>
      </c>
      <c r="E53" s="68" t="s">
        <v>536</v>
      </c>
      <c r="F53" s="68" t="s">
        <v>883</v>
      </c>
      <c r="H53" s="149"/>
    </row>
    <row r="54" spans="2:8" ht="15.75">
      <c r="B54" t="s">
        <v>568</v>
      </c>
      <c r="C54" s="68" t="s">
        <v>569</v>
      </c>
      <c r="D54" s="68" t="s">
        <v>536</v>
      </c>
      <c r="E54" s="68" t="s">
        <v>536</v>
      </c>
      <c r="F54" s="68" t="s">
        <v>883</v>
      </c>
      <c r="H54" s="149"/>
    </row>
    <row r="55" spans="2:8" ht="15.75">
      <c r="B55" t="s">
        <v>570</v>
      </c>
      <c r="C55" s="68" t="s">
        <v>571</v>
      </c>
      <c r="D55" s="68" t="s">
        <v>536</v>
      </c>
      <c r="E55" s="68" t="s">
        <v>536</v>
      </c>
      <c r="F55" s="68" t="s">
        <v>883</v>
      </c>
      <c r="H55" s="149"/>
    </row>
    <row r="56" spans="2:8" ht="15.75">
      <c r="B56" t="s">
        <v>572</v>
      </c>
      <c r="C56" s="68" t="s">
        <v>573</v>
      </c>
      <c r="D56" s="68" t="s">
        <v>536</v>
      </c>
      <c r="E56" s="68" t="s">
        <v>536</v>
      </c>
      <c r="F56" s="68" t="s">
        <v>883</v>
      </c>
      <c r="H56" s="149"/>
    </row>
    <row r="57" spans="2:8" ht="15.75">
      <c r="B57" t="s">
        <v>574</v>
      </c>
      <c r="C57" s="68" t="s">
        <v>575</v>
      </c>
      <c r="D57" s="68" t="s">
        <v>536</v>
      </c>
      <c r="E57" s="68" t="s">
        <v>536</v>
      </c>
      <c r="F57" s="68" t="s">
        <v>883</v>
      </c>
      <c r="H57" s="149"/>
    </row>
    <row r="58" spans="2:8" ht="15.75">
      <c r="B58" t="s">
        <v>576</v>
      </c>
      <c r="C58" s="68" t="s">
        <v>577</v>
      </c>
      <c r="D58" s="68" t="s">
        <v>536</v>
      </c>
      <c r="E58" s="68" t="s">
        <v>536</v>
      </c>
      <c r="F58" s="68" t="s">
        <v>883</v>
      </c>
      <c r="H58" s="149"/>
    </row>
    <row r="59" spans="2:8" ht="15.75">
      <c r="B59" t="s">
        <v>578</v>
      </c>
      <c r="C59" s="68" t="s">
        <v>579</v>
      </c>
      <c r="D59" s="68" t="s">
        <v>536</v>
      </c>
      <c r="E59" s="68" t="s">
        <v>536</v>
      </c>
      <c r="F59" s="68" t="s">
        <v>883</v>
      </c>
      <c r="H59" s="149"/>
    </row>
    <row r="60" spans="2:8" ht="15.75">
      <c r="B60" t="s">
        <v>581</v>
      </c>
      <c r="C60" s="68" t="s">
        <v>582</v>
      </c>
      <c r="D60" s="68" t="s">
        <v>580</v>
      </c>
      <c r="E60" s="68" t="s">
        <v>536</v>
      </c>
      <c r="F60" s="68" t="s">
        <v>883</v>
      </c>
      <c r="H60" s="149"/>
    </row>
    <row r="61" spans="2:8">
      <c r="B61" t="s">
        <v>583</v>
      </c>
      <c r="C61" s="68" t="s">
        <v>494</v>
      </c>
      <c r="D61" s="68" t="s">
        <v>580</v>
      </c>
      <c r="E61" s="68" t="s">
        <v>536</v>
      </c>
      <c r="F61" s="68" t="s">
        <v>884</v>
      </c>
    </row>
    <row r="62" spans="2:8">
      <c r="B62" t="s">
        <v>584</v>
      </c>
      <c r="C62" s="68" t="s">
        <v>585</v>
      </c>
      <c r="D62" s="68" t="s">
        <v>580</v>
      </c>
      <c r="E62" s="68" t="s">
        <v>536</v>
      </c>
      <c r="F62" s="68" t="s">
        <v>883</v>
      </c>
    </row>
    <row r="63" spans="2:8">
      <c r="B63" t="s">
        <v>586</v>
      </c>
      <c r="C63" s="68" t="s">
        <v>587</v>
      </c>
      <c r="D63" s="68" t="s">
        <v>580</v>
      </c>
      <c r="E63" s="68" t="s">
        <v>536</v>
      </c>
      <c r="F63" s="68" t="s">
        <v>883</v>
      </c>
    </row>
    <row r="64" spans="2:8">
      <c r="B64" t="s">
        <v>588</v>
      </c>
      <c r="C64" s="68" t="s">
        <v>589</v>
      </c>
      <c r="D64" s="68" t="s">
        <v>536</v>
      </c>
      <c r="E64" s="68" t="s">
        <v>536</v>
      </c>
      <c r="F64" s="68" t="s">
        <v>883</v>
      </c>
    </row>
    <row r="65" spans="2:6">
      <c r="B65" t="s">
        <v>590</v>
      </c>
      <c r="C65" s="68" t="s">
        <v>591</v>
      </c>
      <c r="D65" s="68" t="s">
        <v>536</v>
      </c>
      <c r="E65" s="68" t="s">
        <v>536</v>
      </c>
      <c r="F65" s="68" t="s">
        <v>886</v>
      </c>
    </row>
    <row r="66" spans="2:6">
      <c r="B66" t="s">
        <v>592</v>
      </c>
      <c r="C66" s="68" t="s">
        <v>504</v>
      </c>
      <c r="D66" s="68" t="s">
        <v>536</v>
      </c>
      <c r="E66" s="68" t="s">
        <v>536</v>
      </c>
      <c r="F66" s="68" t="s">
        <v>886</v>
      </c>
    </row>
    <row r="67" spans="2:6">
      <c r="B67" t="s">
        <v>593</v>
      </c>
      <c r="C67" s="68" t="s">
        <v>594</v>
      </c>
      <c r="D67" s="68" t="s">
        <v>536</v>
      </c>
      <c r="E67" s="68" t="s">
        <v>536</v>
      </c>
      <c r="F67" s="68" t="s">
        <v>886</v>
      </c>
    </row>
    <row r="68" spans="2:6">
      <c r="B68" t="s">
        <v>595</v>
      </c>
      <c r="C68" s="68" t="s">
        <v>596</v>
      </c>
      <c r="D68" s="68" t="s">
        <v>536</v>
      </c>
      <c r="E68" s="68" t="s">
        <v>536</v>
      </c>
      <c r="F68" s="68" t="s">
        <v>886</v>
      </c>
    </row>
    <row r="69" spans="2:6">
      <c r="B69" t="s">
        <v>597</v>
      </c>
      <c r="C69" s="68" t="s">
        <v>598</v>
      </c>
      <c r="D69" s="68" t="s">
        <v>536</v>
      </c>
      <c r="E69" s="68" t="s">
        <v>536</v>
      </c>
      <c r="F69" s="68" t="s">
        <v>886</v>
      </c>
    </row>
    <row r="70" spans="2:6">
      <c r="B70" t="s">
        <v>599</v>
      </c>
      <c r="C70" s="68" t="s">
        <v>600</v>
      </c>
      <c r="D70" s="68" t="s">
        <v>536</v>
      </c>
      <c r="E70" s="68" t="s">
        <v>536</v>
      </c>
      <c r="F70" s="68" t="s">
        <v>886</v>
      </c>
    </row>
    <row r="71" spans="2:6">
      <c r="B71" t="s">
        <v>601</v>
      </c>
      <c r="C71" s="68" t="s">
        <v>602</v>
      </c>
      <c r="D71" s="68" t="s">
        <v>536</v>
      </c>
      <c r="E71" s="68" t="s">
        <v>536</v>
      </c>
      <c r="F71" s="68" t="s">
        <v>886</v>
      </c>
    </row>
    <row r="72" spans="2:6">
      <c r="B72" t="s">
        <v>603</v>
      </c>
      <c r="C72" s="68" t="s">
        <v>604</v>
      </c>
      <c r="D72" s="68" t="s">
        <v>536</v>
      </c>
      <c r="E72" s="68" t="s">
        <v>536</v>
      </c>
      <c r="F72" s="68" t="s">
        <v>886</v>
      </c>
    </row>
    <row r="73" spans="2:6">
      <c r="B73" t="s">
        <v>605</v>
      </c>
      <c r="C73" s="68" t="s">
        <v>606</v>
      </c>
      <c r="D73" s="68" t="s">
        <v>536</v>
      </c>
      <c r="E73" s="68" t="s">
        <v>536</v>
      </c>
      <c r="F73" s="68" t="s">
        <v>886</v>
      </c>
    </row>
    <row r="74" spans="2:6">
      <c r="B74" t="s">
        <v>607</v>
      </c>
      <c r="C74" s="68" t="s">
        <v>608</v>
      </c>
      <c r="D74" s="68" t="s">
        <v>536</v>
      </c>
      <c r="E74" s="68" t="s">
        <v>536</v>
      </c>
      <c r="F74" s="68" t="s">
        <v>886</v>
      </c>
    </row>
    <row r="75" spans="2:6">
      <c r="B75" t="s">
        <v>609</v>
      </c>
      <c r="C75" s="68" t="s">
        <v>610</v>
      </c>
      <c r="D75" s="68" t="s">
        <v>536</v>
      </c>
      <c r="E75" s="68" t="s">
        <v>536</v>
      </c>
      <c r="F75" s="68" t="s">
        <v>886</v>
      </c>
    </row>
    <row r="76" spans="2:6">
      <c r="B76" t="s">
        <v>611</v>
      </c>
      <c r="C76" s="68" t="s">
        <v>612</v>
      </c>
      <c r="D76" s="68" t="s">
        <v>536</v>
      </c>
      <c r="E76" s="68" t="s">
        <v>536</v>
      </c>
      <c r="F76" s="68" t="s">
        <v>886</v>
      </c>
    </row>
    <row r="77" spans="2:6">
      <c r="B77" t="s">
        <v>613</v>
      </c>
      <c r="C77" s="68" t="s">
        <v>614</v>
      </c>
      <c r="D77" s="68" t="s">
        <v>615</v>
      </c>
      <c r="E77" s="68" t="s">
        <v>536</v>
      </c>
      <c r="F77" s="68" t="s">
        <v>886</v>
      </c>
    </row>
    <row r="78" spans="2:6">
      <c r="B78" t="s">
        <v>616</v>
      </c>
      <c r="C78" s="68" t="s">
        <v>617</v>
      </c>
      <c r="D78" s="68" t="s">
        <v>536</v>
      </c>
      <c r="E78" s="68" t="s">
        <v>536</v>
      </c>
      <c r="F78" s="68" t="s">
        <v>886</v>
      </c>
    </row>
    <row r="79" spans="2:6">
      <c r="B79" t="s">
        <v>618</v>
      </c>
      <c r="C79" s="68" t="s">
        <v>619</v>
      </c>
      <c r="D79" s="68" t="s">
        <v>620</v>
      </c>
      <c r="E79" s="68" t="s">
        <v>536</v>
      </c>
      <c r="F79" s="68" t="s">
        <v>886</v>
      </c>
    </row>
    <row r="80" spans="2:6">
      <c r="B80" t="s">
        <v>621</v>
      </c>
      <c r="C80" s="68" t="s">
        <v>622</v>
      </c>
      <c r="D80" s="68" t="s">
        <v>536</v>
      </c>
      <c r="E80" s="68" t="s">
        <v>536</v>
      </c>
      <c r="F80" s="68" t="s">
        <v>886</v>
      </c>
    </row>
    <row r="81" spans="2:6">
      <c r="B81" t="s">
        <v>623</v>
      </c>
      <c r="C81" s="68" t="s">
        <v>624</v>
      </c>
      <c r="D81" s="68" t="s">
        <v>536</v>
      </c>
      <c r="E81" s="68" t="s">
        <v>536</v>
      </c>
      <c r="F81" s="68" t="s">
        <v>886</v>
      </c>
    </row>
    <row r="82" spans="2:6">
      <c r="B82" t="s">
        <v>625</v>
      </c>
      <c r="C82" s="68" t="s">
        <v>626</v>
      </c>
      <c r="D82" s="68" t="s">
        <v>620</v>
      </c>
      <c r="E82" s="68" t="s">
        <v>536</v>
      </c>
      <c r="F82" s="68" t="s">
        <v>886</v>
      </c>
    </row>
    <row r="83" spans="2:6">
      <c r="B83" t="s">
        <v>627</v>
      </c>
      <c r="C83" s="68" t="s">
        <v>628</v>
      </c>
      <c r="D83" s="68" t="s">
        <v>536</v>
      </c>
      <c r="E83" s="68" t="s">
        <v>536</v>
      </c>
      <c r="F83" s="68" t="s">
        <v>886</v>
      </c>
    </row>
    <row r="84" spans="2:6">
      <c r="B84" t="s">
        <v>629</v>
      </c>
      <c r="C84" s="68" t="s">
        <v>630</v>
      </c>
      <c r="D84" s="68" t="s">
        <v>536</v>
      </c>
      <c r="E84" s="68" t="s">
        <v>536</v>
      </c>
      <c r="F84" s="68" t="s">
        <v>886</v>
      </c>
    </row>
    <row r="85" spans="2:6">
      <c r="B85" t="s">
        <v>631</v>
      </c>
      <c r="C85" s="68" t="s">
        <v>632</v>
      </c>
      <c r="D85" s="68" t="s">
        <v>633</v>
      </c>
      <c r="E85" s="68" t="s">
        <v>536</v>
      </c>
      <c r="F85" s="68" t="s">
        <v>886</v>
      </c>
    </row>
    <row r="86" spans="2:6">
      <c r="B86" t="s">
        <v>634</v>
      </c>
      <c r="C86" s="68" t="s">
        <v>635</v>
      </c>
      <c r="D86" s="68" t="s">
        <v>636</v>
      </c>
      <c r="E86" s="68" t="s">
        <v>536</v>
      </c>
      <c r="F86" s="68" t="s">
        <v>886</v>
      </c>
    </row>
    <row r="87" spans="2:6">
      <c r="B87" t="s">
        <v>637</v>
      </c>
      <c r="C87" s="68" t="s">
        <v>638</v>
      </c>
      <c r="D87" s="68" t="s">
        <v>536</v>
      </c>
      <c r="E87" s="68" t="s">
        <v>536</v>
      </c>
      <c r="F87" s="68" t="s">
        <v>886</v>
      </c>
    </row>
    <row r="88" spans="2:6">
      <c r="B88" t="s">
        <v>639</v>
      </c>
      <c r="C88" s="68" t="s">
        <v>640</v>
      </c>
      <c r="D88" s="68" t="s">
        <v>641</v>
      </c>
      <c r="E88" s="68" t="s">
        <v>536</v>
      </c>
      <c r="F88" s="68" t="s">
        <v>886</v>
      </c>
    </row>
    <row r="89" spans="2:6">
      <c r="B89" t="s">
        <v>642</v>
      </c>
      <c r="C89" s="68" t="s">
        <v>643</v>
      </c>
      <c r="D89" s="68" t="s">
        <v>644</v>
      </c>
      <c r="E89" s="68" t="s">
        <v>536</v>
      </c>
      <c r="F89" s="68" t="s">
        <v>885</v>
      </c>
    </row>
    <row r="90" spans="2:6">
      <c r="B90" t="s">
        <v>645</v>
      </c>
      <c r="C90" s="68" t="s">
        <v>523</v>
      </c>
      <c r="D90" s="68" t="s">
        <v>646</v>
      </c>
      <c r="E90" s="68" t="s">
        <v>536</v>
      </c>
      <c r="F90" s="68" t="s">
        <v>885</v>
      </c>
    </row>
    <row r="91" spans="2:6">
      <c r="B91" t="s">
        <v>647</v>
      </c>
      <c r="C91" s="68" t="s">
        <v>648</v>
      </c>
      <c r="D91" s="68" t="s">
        <v>649</v>
      </c>
      <c r="E91" s="68" t="s">
        <v>536</v>
      </c>
      <c r="F91" s="68" t="s">
        <v>885</v>
      </c>
    </row>
    <row r="92" spans="2:6">
      <c r="B92" t="s">
        <v>650</v>
      </c>
      <c r="C92" s="68" t="s">
        <v>651</v>
      </c>
      <c r="D92" s="68" t="s">
        <v>536</v>
      </c>
      <c r="E92" s="68" t="s">
        <v>536</v>
      </c>
      <c r="F92" s="68" t="s">
        <v>886</v>
      </c>
    </row>
    <row r="93" spans="2:6">
      <c r="B93" t="s">
        <v>652</v>
      </c>
      <c r="C93" s="68" t="s">
        <v>653</v>
      </c>
      <c r="D93" s="68" t="s">
        <v>536</v>
      </c>
      <c r="E93" s="68" t="s">
        <v>536</v>
      </c>
      <c r="F93" s="68" t="s">
        <v>886</v>
      </c>
    </row>
    <row r="94" spans="2:6">
      <c r="B94" t="s">
        <v>654</v>
      </c>
      <c r="C94" s="68" t="s">
        <v>655</v>
      </c>
      <c r="D94" s="68" t="s">
        <v>536</v>
      </c>
      <c r="E94" s="68" t="s">
        <v>536</v>
      </c>
      <c r="F94" s="68" t="s">
        <v>885</v>
      </c>
    </row>
    <row r="95" spans="2:6">
      <c r="B95" t="s">
        <v>656</v>
      </c>
      <c r="C95" s="68" t="s">
        <v>657</v>
      </c>
      <c r="D95" s="68" t="s">
        <v>536</v>
      </c>
      <c r="E95" s="68" t="s">
        <v>536</v>
      </c>
      <c r="F95" s="68" t="s">
        <v>885</v>
      </c>
    </row>
    <row r="96" spans="2:6">
      <c r="B96" t="s">
        <v>658</v>
      </c>
      <c r="C96" s="68" t="s">
        <v>659</v>
      </c>
      <c r="D96" s="68" t="s">
        <v>536</v>
      </c>
      <c r="E96" s="68" t="s">
        <v>536</v>
      </c>
      <c r="F96" s="68" t="s">
        <v>885</v>
      </c>
    </row>
    <row r="97" spans="2:6">
      <c r="B97" t="s">
        <v>660</v>
      </c>
      <c r="C97" s="68" t="s">
        <v>661</v>
      </c>
      <c r="D97" s="68" t="s">
        <v>536</v>
      </c>
      <c r="E97" s="68" t="s">
        <v>536</v>
      </c>
      <c r="F97" s="68" t="s">
        <v>886</v>
      </c>
    </row>
    <row r="98" spans="2:6">
      <c r="B98" t="s">
        <v>662</v>
      </c>
      <c r="C98" s="68" t="s">
        <v>663</v>
      </c>
      <c r="D98" s="68" t="s">
        <v>536</v>
      </c>
      <c r="E98" s="68" t="s">
        <v>536</v>
      </c>
      <c r="F98" s="68" t="s">
        <v>882</v>
      </c>
    </row>
    <row r="99" spans="2:6">
      <c r="B99" t="s">
        <v>664</v>
      </c>
      <c r="C99" s="68" t="s">
        <v>665</v>
      </c>
      <c r="D99" s="68" t="s">
        <v>536</v>
      </c>
      <c r="E99" s="68" t="s">
        <v>536</v>
      </c>
      <c r="F99" s="68" t="s">
        <v>883</v>
      </c>
    </row>
    <row r="100" spans="2:6">
      <c r="B100" t="s">
        <v>668</v>
      </c>
      <c r="C100" s="68" t="s">
        <v>669</v>
      </c>
      <c r="D100" s="68" t="s">
        <v>641</v>
      </c>
      <c r="E100" s="68" t="s">
        <v>536</v>
      </c>
      <c r="F100" s="68" t="s">
        <v>885</v>
      </c>
    </row>
    <row r="101" spans="2:6">
      <c r="B101" t="s">
        <v>670</v>
      </c>
      <c r="C101" s="68" t="s">
        <v>671</v>
      </c>
      <c r="D101" s="68" t="s">
        <v>536</v>
      </c>
      <c r="E101" s="68" t="s">
        <v>536</v>
      </c>
      <c r="F101" s="68" t="s">
        <v>883</v>
      </c>
    </row>
    <row r="102" spans="2:6">
      <c r="B102" t="s">
        <v>672</v>
      </c>
      <c r="C102" s="68" t="s">
        <v>673</v>
      </c>
      <c r="D102" s="68" t="s">
        <v>536</v>
      </c>
      <c r="E102" s="68" t="s">
        <v>536</v>
      </c>
      <c r="F102" s="68" t="s">
        <v>886</v>
      </c>
    </row>
    <row r="103" spans="2:6">
      <c r="B103" t="s">
        <v>674</v>
      </c>
      <c r="C103" s="68" t="s">
        <v>675</v>
      </c>
      <c r="D103" s="68" t="s">
        <v>666</v>
      </c>
      <c r="E103" s="68" t="s">
        <v>536</v>
      </c>
      <c r="F103" s="68" t="s">
        <v>885</v>
      </c>
    </row>
    <row r="104" spans="2:6">
      <c r="B104" t="s">
        <v>1153</v>
      </c>
      <c r="C104" s="68" t="s">
        <v>1154</v>
      </c>
      <c r="D104" s="68" t="s">
        <v>666</v>
      </c>
      <c r="E104" s="68" t="s">
        <v>536</v>
      </c>
      <c r="F104" s="68" t="s">
        <v>885</v>
      </c>
    </row>
    <row r="105" spans="2:6">
      <c r="B105" t="s">
        <v>676</v>
      </c>
      <c r="C105" s="68" t="s">
        <v>494</v>
      </c>
      <c r="D105" s="68" t="s">
        <v>677</v>
      </c>
      <c r="E105" s="68" t="s">
        <v>678</v>
      </c>
      <c r="F105" s="68" t="s">
        <v>882</v>
      </c>
    </row>
    <row r="106" spans="2:6">
      <c r="B106" t="s">
        <v>679</v>
      </c>
      <c r="C106" s="68" t="s">
        <v>680</v>
      </c>
      <c r="D106" s="68" t="s">
        <v>681</v>
      </c>
      <c r="E106" s="68" t="s">
        <v>678</v>
      </c>
      <c r="F106" s="68" t="s">
        <v>882</v>
      </c>
    </row>
    <row r="107" spans="2:6">
      <c r="B107" t="s">
        <v>682</v>
      </c>
      <c r="C107" s="68" t="s">
        <v>683</v>
      </c>
      <c r="D107" s="68" t="s">
        <v>684</v>
      </c>
      <c r="E107" s="68" t="s">
        <v>678</v>
      </c>
      <c r="F107" s="68" t="s">
        <v>882</v>
      </c>
    </row>
    <row r="108" spans="2:6">
      <c r="B108" t="s">
        <v>685</v>
      </c>
      <c r="C108" s="68" t="s">
        <v>686</v>
      </c>
      <c r="D108" s="68" t="s">
        <v>687</v>
      </c>
      <c r="E108" s="68" t="s">
        <v>678</v>
      </c>
      <c r="F108" s="68" t="s">
        <v>882</v>
      </c>
    </row>
    <row r="109" spans="2:6">
      <c r="B109" t="s">
        <v>688</v>
      </c>
      <c r="C109" s="68" t="s">
        <v>689</v>
      </c>
      <c r="D109" s="68" t="s">
        <v>690</v>
      </c>
      <c r="E109" s="68" t="s">
        <v>678</v>
      </c>
      <c r="F109" s="68" t="s">
        <v>882</v>
      </c>
    </row>
    <row r="110" spans="2:6">
      <c r="B110" t="s">
        <v>691</v>
      </c>
      <c r="C110" s="68" t="s">
        <v>692</v>
      </c>
      <c r="D110" s="68" t="s">
        <v>693</v>
      </c>
      <c r="E110" s="68" t="s">
        <v>694</v>
      </c>
      <c r="F110" s="68" t="s">
        <v>880</v>
      </c>
    </row>
    <row r="111" spans="2:6">
      <c r="B111" t="s">
        <v>695</v>
      </c>
      <c r="C111" s="68" t="s">
        <v>696</v>
      </c>
      <c r="D111" s="68" t="s">
        <v>693</v>
      </c>
      <c r="E111" s="68" t="s">
        <v>694</v>
      </c>
      <c r="F111" s="68" t="s">
        <v>880</v>
      </c>
    </row>
    <row r="112" spans="2:6">
      <c r="B112" t="s">
        <v>697</v>
      </c>
      <c r="C112" s="68" t="s">
        <v>698</v>
      </c>
      <c r="D112" s="68" t="s">
        <v>699</v>
      </c>
      <c r="E112" s="68" t="s">
        <v>694</v>
      </c>
      <c r="F112" s="68" t="s">
        <v>887</v>
      </c>
    </row>
    <row r="113" spans="2:6">
      <c r="B113" t="s">
        <v>700</v>
      </c>
      <c r="C113" s="68" t="s">
        <v>453</v>
      </c>
      <c r="D113" s="68" t="s">
        <v>501</v>
      </c>
      <c r="E113" s="68" t="s">
        <v>694</v>
      </c>
      <c r="F113" s="68" t="s">
        <v>880</v>
      </c>
    </row>
    <row r="114" spans="2:6">
      <c r="B114" t="s">
        <v>701</v>
      </c>
      <c r="C114" s="68" t="s">
        <v>702</v>
      </c>
      <c r="D114" s="68" t="s">
        <v>694</v>
      </c>
      <c r="E114" s="68" t="s">
        <v>694</v>
      </c>
      <c r="F114" s="68" t="s">
        <v>887</v>
      </c>
    </row>
    <row r="115" spans="2:6">
      <c r="B115" t="s">
        <v>703</v>
      </c>
      <c r="C115" s="68" t="s">
        <v>704</v>
      </c>
      <c r="D115" s="68" t="s">
        <v>694</v>
      </c>
      <c r="E115" s="68" t="s">
        <v>694</v>
      </c>
      <c r="F115" s="68" t="s">
        <v>887</v>
      </c>
    </row>
    <row r="116" spans="2:6">
      <c r="B116" t="s">
        <v>705</v>
      </c>
      <c r="C116" s="68" t="s">
        <v>494</v>
      </c>
      <c r="D116" s="68" t="s">
        <v>694</v>
      </c>
      <c r="E116" s="68" t="s">
        <v>694</v>
      </c>
      <c r="F116" s="68" t="s">
        <v>887</v>
      </c>
    </row>
    <row r="117" spans="2:6">
      <c r="B117" t="s">
        <v>706</v>
      </c>
      <c r="C117" s="68" t="s">
        <v>707</v>
      </c>
      <c r="D117" s="68" t="s">
        <v>694</v>
      </c>
      <c r="E117" s="68" t="s">
        <v>694</v>
      </c>
      <c r="F117" s="68" t="s">
        <v>887</v>
      </c>
    </row>
    <row r="118" spans="2:6">
      <c r="B118" t="s">
        <v>708</v>
      </c>
      <c r="C118" s="68" t="s">
        <v>709</v>
      </c>
      <c r="D118" s="68" t="s">
        <v>694</v>
      </c>
      <c r="E118" s="68" t="s">
        <v>694</v>
      </c>
      <c r="F118" s="68" t="s">
        <v>886</v>
      </c>
    </row>
    <row r="119" spans="2:6">
      <c r="B119" t="s">
        <v>710</v>
      </c>
      <c r="C119" s="68" t="s">
        <v>711</v>
      </c>
      <c r="D119" s="68" t="s">
        <v>694</v>
      </c>
      <c r="E119" s="68" t="s">
        <v>694</v>
      </c>
      <c r="F119" s="68" t="s">
        <v>887</v>
      </c>
    </row>
    <row r="120" spans="2:6">
      <c r="B120" t="s">
        <v>712</v>
      </c>
      <c r="C120" s="68" t="s">
        <v>667</v>
      </c>
      <c r="D120" s="68" t="s">
        <v>694</v>
      </c>
      <c r="E120" s="68" t="s">
        <v>694</v>
      </c>
      <c r="F120" s="68" t="s">
        <v>887</v>
      </c>
    </row>
    <row r="121" spans="2:6">
      <c r="B121" t="s">
        <v>713</v>
      </c>
      <c r="C121" s="68" t="s">
        <v>714</v>
      </c>
      <c r="D121" s="68" t="s">
        <v>694</v>
      </c>
      <c r="E121" s="68" t="s">
        <v>694</v>
      </c>
      <c r="F121" s="68" t="s">
        <v>887</v>
      </c>
    </row>
    <row r="122" spans="2:6">
      <c r="B122" t="s">
        <v>715</v>
      </c>
      <c r="C122" s="68" t="s">
        <v>716</v>
      </c>
      <c r="D122" s="68" t="s">
        <v>717</v>
      </c>
      <c r="E122" s="68" t="s">
        <v>694</v>
      </c>
      <c r="F122" s="68" t="s">
        <v>887</v>
      </c>
    </row>
    <row r="123" spans="2:6">
      <c r="B123" t="s">
        <v>718</v>
      </c>
      <c r="C123" s="68" t="s">
        <v>719</v>
      </c>
      <c r="D123" s="68" t="s">
        <v>521</v>
      </c>
      <c r="E123" s="68" t="s">
        <v>694</v>
      </c>
      <c r="F123" s="68" t="s">
        <v>880</v>
      </c>
    </row>
    <row r="124" spans="2:6">
      <c r="B124" t="s">
        <v>720</v>
      </c>
      <c r="C124" s="68" t="s">
        <v>721</v>
      </c>
      <c r="D124" s="68" t="s">
        <v>722</v>
      </c>
      <c r="E124" s="68" t="s">
        <v>694</v>
      </c>
      <c r="F124" s="68" t="s">
        <v>880</v>
      </c>
    </row>
    <row r="125" spans="2:6">
      <c r="B125" t="s">
        <v>723</v>
      </c>
      <c r="C125" s="68" t="s">
        <v>724</v>
      </c>
      <c r="D125" s="68" t="s">
        <v>725</v>
      </c>
      <c r="E125" s="68" t="s">
        <v>694</v>
      </c>
      <c r="F125" s="68" t="s">
        <v>880</v>
      </c>
    </row>
    <row r="126" spans="2:6">
      <c r="B126" t="s">
        <v>726</v>
      </c>
      <c r="C126" s="68" t="s">
        <v>727</v>
      </c>
      <c r="D126" s="68" t="s">
        <v>694</v>
      </c>
      <c r="E126" s="68" t="s">
        <v>694</v>
      </c>
      <c r="F126" s="68" t="s">
        <v>887</v>
      </c>
    </row>
    <row r="127" spans="2:6">
      <c r="B127" t="s">
        <v>728</v>
      </c>
      <c r="C127" s="68" t="s">
        <v>608</v>
      </c>
      <c r="D127" s="68" t="s">
        <v>694</v>
      </c>
      <c r="E127" s="68" t="s">
        <v>694</v>
      </c>
      <c r="F127" s="68" t="s">
        <v>887</v>
      </c>
    </row>
    <row r="128" spans="2:6">
      <c r="B128" t="s">
        <v>729</v>
      </c>
      <c r="C128" s="68" t="s">
        <v>523</v>
      </c>
      <c r="D128" s="68" t="s">
        <v>730</v>
      </c>
      <c r="E128" s="68" t="s">
        <v>731</v>
      </c>
      <c r="F128" s="68" t="s">
        <v>879</v>
      </c>
    </row>
    <row r="129" spans="2:6">
      <c r="B129" t="s">
        <v>732</v>
      </c>
      <c r="C129" s="68" t="s">
        <v>446</v>
      </c>
      <c r="D129" s="68" t="s">
        <v>733</v>
      </c>
      <c r="E129" s="68" t="s">
        <v>731</v>
      </c>
      <c r="F129" s="68" t="s">
        <v>879</v>
      </c>
    </row>
    <row r="130" spans="2:6">
      <c r="B130" t="s">
        <v>734</v>
      </c>
      <c r="C130" s="68" t="s">
        <v>735</v>
      </c>
      <c r="D130" s="68" t="s">
        <v>731</v>
      </c>
      <c r="E130" s="68" t="s">
        <v>731</v>
      </c>
      <c r="F130" s="68" t="s">
        <v>879</v>
      </c>
    </row>
    <row r="131" spans="2:6">
      <c r="B131" t="s">
        <v>736</v>
      </c>
      <c r="C131" s="68" t="s">
        <v>737</v>
      </c>
      <c r="D131" s="68" t="s">
        <v>731</v>
      </c>
      <c r="E131" s="68" t="s">
        <v>731</v>
      </c>
      <c r="F131" s="68" t="s">
        <v>879</v>
      </c>
    </row>
    <row r="132" spans="2:6">
      <c r="B132" t="s">
        <v>738</v>
      </c>
      <c r="C132" s="68" t="s">
        <v>739</v>
      </c>
      <c r="D132" s="68" t="s">
        <v>731</v>
      </c>
      <c r="E132" s="68" t="s">
        <v>731</v>
      </c>
      <c r="F132" s="68" t="s">
        <v>879</v>
      </c>
    </row>
    <row r="133" spans="2:6">
      <c r="B133" t="s">
        <v>740</v>
      </c>
      <c r="C133" s="68" t="s">
        <v>741</v>
      </c>
      <c r="D133" s="68" t="s">
        <v>731</v>
      </c>
      <c r="E133" s="68" t="s">
        <v>731</v>
      </c>
      <c r="F133" s="68" t="s">
        <v>879</v>
      </c>
    </row>
    <row r="134" spans="2:6">
      <c r="B134" t="s">
        <v>742</v>
      </c>
      <c r="C134" s="68" t="s">
        <v>602</v>
      </c>
      <c r="D134" s="68" t="s">
        <v>731</v>
      </c>
      <c r="E134" s="68" t="s">
        <v>731</v>
      </c>
      <c r="F134" s="68" t="s">
        <v>879</v>
      </c>
    </row>
    <row r="135" spans="2:6">
      <c r="B135" t="s">
        <v>743</v>
      </c>
      <c r="C135" s="68" t="s">
        <v>744</v>
      </c>
      <c r="D135" s="68" t="s">
        <v>731</v>
      </c>
      <c r="E135" s="68" t="s">
        <v>731</v>
      </c>
      <c r="F135" s="68" t="s">
        <v>879</v>
      </c>
    </row>
    <row r="136" spans="2:6">
      <c r="B136" t="s">
        <v>745</v>
      </c>
      <c r="C136" s="68" t="s">
        <v>746</v>
      </c>
      <c r="D136" s="68" t="s">
        <v>747</v>
      </c>
      <c r="E136" s="68" t="s">
        <v>731</v>
      </c>
      <c r="F136" s="68" t="s">
        <v>882</v>
      </c>
    </row>
    <row r="137" spans="2:6">
      <c r="B137" t="s">
        <v>748</v>
      </c>
      <c r="C137" s="68" t="s">
        <v>749</v>
      </c>
      <c r="D137" s="68" t="s">
        <v>750</v>
      </c>
      <c r="E137" s="68" t="s">
        <v>731</v>
      </c>
      <c r="F137" s="68" t="s">
        <v>879</v>
      </c>
    </row>
    <row r="138" spans="2:6">
      <c r="B138" t="s">
        <v>751</v>
      </c>
      <c r="C138" s="68" t="s">
        <v>752</v>
      </c>
      <c r="D138" s="68" t="s">
        <v>753</v>
      </c>
      <c r="E138" s="68" t="s">
        <v>731</v>
      </c>
      <c r="F138" s="68" t="s">
        <v>879</v>
      </c>
    </row>
    <row r="139" spans="2:6">
      <c r="B139" t="s">
        <v>754</v>
      </c>
      <c r="C139" s="68" t="s">
        <v>755</v>
      </c>
      <c r="D139" s="68" t="s">
        <v>756</v>
      </c>
      <c r="E139" s="68" t="s">
        <v>757</v>
      </c>
      <c r="F139" s="68" t="s">
        <v>880</v>
      </c>
    </row>
    <row r="140" spans="2:6">
      <c r="B140" t="s">
        <v>758</v>
      </c>
      <c r="C140" s="68" t="s">
        <v>759</v>
      </c>
      <c r="D140" s="68" t="s">
        <v>760</v>
      </c>
      <c r="E140" s="68" t="s">
        <v>757</v>
      </c>
      <c r="F140" s="68" t="s">
        <v>888</v>
      </c>
    </row>
    <row r="141" spans="2:6">
      <c r="B141" t="s">
        <v>761</v>
      </c>
      <c r="C141" s="68" t="s">
        <v>762</v>
      </c>
      <c r="D141" s="68" t="s">
        <v>763</v>
      </c>
      <c r="E141" s="68" t="s">
        <v>764</v>
      </c>
      <c r="F141" s="68" t="s">
        <v>880</v>
      </c>
    </row>
    <row r="142" spans="2:6">
      <c r="B142" t="s">
        <v>765</v>
      </c>
      <c r="C142" s="68" t="s">
        <v>766</v>
      </c>
      <c r="D142" s="68" t="s">
        <v>767</v>
      </c>
      <c r="E142" s="68" t="s">
        <v>757</v>
      </c>
      <c r="F142" s="68" t="s">
        <v>880</v>
      </c>
    </row>
    <row r="143" spans="2:6">
      <c r="B143" t="s">
        <v>768</v>
      </c>
      <c r="C143" s="68" t="s">
        <v>769</v>
      </c>
      <c r="D143" s="68" t="s">
        <v>770</v>
      </c>
      <c r="E143" s="68" t="s">
        <v>757</v>
      </c>
      <c r="F143" s="68" t="s">
        <v>880</v>
      </c>
    </row>
    <row r="144" spans="2:6">
      <c r="B144" t="s">
        <v>772</v>
      </c>
      <c r="C144" s="68" t="s">
        <v>608</v>
      </c>
      <c r="D144" s="68" t="s">
        <v>773</v>
      </c>
      <c r="E144" s="68" t="s">
        <v>757</v>
      </c>
      <c r="F144" s="68" t="s">
        <v>880</v>
      </c>
    </row>
    <row r="145" spans="2:6">
      <c r="B145" t="s">
        <v>774</v>
      </c>
      <c r="C145" s="68" t="s">
        <v>494</v>
      </c>
      <c r="D145" s="68" t="s">
        <v>775</v>
      </c>
      <c r="E145" s="68" t="s">
        <v>757</v>
      </c>
      <c r="F145" s="68" t="s">
        <v>880</v>
      </c>
    </row>
    <row r="146" spans="2:6">
      <c r="B146" t="s">
        <v>776</v>
      </c>
      <c r="C146" s="68" t="s">
        <v>777</v>
      </c>
      <c r="D146" s="68" t="s">
        <v>778</v>
      </c>
      <c r="E146" s="68" t="s">
        <v>779</v>
      </c>
      <c r="F146" s="68" t="s">
        <v>878</v>
      </c>
    </row>
    <row r="147" spans="2:6">
      <c r="B147" t="s">
        <v>780</v>
      </c>
      <c r="C147" s="68" t="s">
        <v>781</v>
      </c>
      <c r="D147" s="68" t="s">
        <v>782</v>
      </c>
      <c r="E147" s="68" t="s">
        <v>779</v>
      </c>
      <c r="F147" s="68" t="s">
        <v>878</v>
      </c>
    </row>
    <row r="148" spans="2:6">
      <c r="B148" t="s">
        <v>783</v>
      </c>
      <c r="C148" s="68" t="s">
        <v>784</v>
      </c>
      <c r="D148" s="68" t="s">
        <v>785</v>
      </c>
      <c r="E148" s="68" t="s">
        <v>779</v>
      </c>
      <c r="F148" s="68" t="s">
        <v>878</v>
      </c>
    </row>
    <row r="149" spans="2:6">
      <c r="B149" t="s">
        <v>786</v>
      </c>
      <c r="C149" s="68" t="s">
        <v>594</v>
      </c>
      <c r="D149" s="68" t="s">
        <v>785</v>
      </c>
      <c r="E149" s="68" t="s">
        <v>779</v>
      </c>
      <c r="F149" s="68" t="s">
        <v>878</v>
      </c>
    </row>
    <row r="150" spans="2:6">
      <c r="B150" t="s">
        <v>787</v>
      </c>
      <c r="C150" s="68" t="s">
        <v>514</v>
      </c>
      <c r="D150" s="68" t="s">
        <v>788</v>
      </c>
      <c r="E150" s="68" t="s">
        <v>779</v>
      </c>
      <c r="F150" s="68" t="s">
        <v>878</v>
      </c>
    </row>
    <row r="151" spans="2:6">
      <c r="B151" t="s">
        <v>789</v>
      </c>
      <c r="C151" s="68" t="s">
        <v>790</v>
      </c>
      <c r="D151" s="68" t="s">
        <v>791</v>
      </c>
      <c r="E151" s="68" t="s">
        <v>779</v>
      </c>
      <c r="F151" s="68" t="s">
        <v>878</v>
      </c>
    </row>
    <row r="152" spans="2:6">
      <c r="B152" t="s">
        <v>792</v>
      </c>
      <c r="C152" s="68" t="s">
        <v>793</v>
      </c>
      <c r="D152" s="68" t="s">
        <v>791</v>
      </c>
      <c r="E152" s="68" t="s">
        <v>779</v>
      </c>
      <c r="F152" s="68" t="s">
        <v>878</v>
      </c>
    </row>
    <row r="153" spans="2:6">
      <c r="B153" t="s">
        <v>794</v>
      </c>
      <c r="C153" s="68" t="s">
        <v>795</v>
      </c>
      <c r="D153" s="68" t="s">
        <v>791</v>
      </c>
      <c r="E153" s="68" t="s">
        <v>779</v>
      </c>
      <c r="F153" s="68" t="s">
        <v>878</v>
      </c>
    </row>
    <row r="154" spans="2:6">
      <c r="B154" t="s">
        <v>796</v>
      </c>
      <c r="C154" s="68" t="s">
        <v>797</v>
      </c>
      <c r="D154" s="68" t="s">
        <v>798</v>
      </c>
      <c r="E154" s="68" t="s">
        <v>779</v>
      </c>
      <c r="F154" s="68" t="s">
        <v>878</v>
      </c>
    </row>
    <row r="155" spans="2:6">
      <c r="B155" t="s">
        <v>799</v>
      </c>
      <c r="C155" s="68" t="s">
        <v>800</v>
      </c>
      <c r="D155" s="68" t="s">
        <v>801</v>
      </c>
      <c r="E155" s="68" t="s">
        <v>779</v>
      </c>
      <c r="F155" s="68" t="s">
        <v>878</v>
      </c>
    </row>
    <row r="156" spans="2:6">
      <c r="B156" t="s">
        <v>802</v>
      </c>
      <c r="C156" s="68" t="s">
        <v>803</v>
      </c>
      <c r="D156" s="68" t="s">
        <v>801</v>
      </c>
      <c r="E156" s="68" t="s">
        <v>779</v>
      </c>
      <c r="F156" s="68" t="s">
        <v>878</v>
      </c>
    </row>
    <row r="157" spans="2:6">
      <c r="B157" t="s">
        <v>804</v>
      </c>
      <c r="C157" s="68" t="s">
        <v>805</v>
      </c>
      <c r="D157" s="68" t="s">
        <v>806</v>
      </c>
      <c r="E157" s="68" t="s">
        <v>779</v>
      </c>
      <c r="F157" s="68" t="s">
        <v>878</v>
      </c>
    </row>
    <row r="158" spans="2:6">
      <c r="B158" t="s">
        <v>807</v>
      </c>
      <c r="C158" s="68" t="s">
        <v>808</v>
      </c>
      <c r="D158" s="68" t="s">
        <v>806</v>
      </c>
      <c r="E158" s="68" t="s">
        <v>779</v>
      </c>
      <c r="F158" s="68" t="s">
        <v>878</v>
      </c>
    </row>
    <row r="159" spans="2:6">
      <c r="B159" t="s">
        <v>809</v>
      </c>
      <c r="C159" s="68" t="s">
        <v>810</v>
      </c>
      <c r="D159" s="68" t="s">
        <v>782</v>
      </c>
      <c r="E159" s="68" t="s">
        <v>779</v>
      </c>
      <c r="F159" s="68" t="s">
        <v>878</v>
      </c>
    </row>
    <row r="160" spans="2:6">
      <c r="B160" t="s">
        <v>811</v>
      </c>
      <c r="C160" s="68" t="s">
        <v>812</v>
      </c>
      <c r="D160" s="68" t="s">
        <v>813</v>
      </c>
      <c r="E160" s="68" t="s">
        <v>814</v>
      </c>
      <c r="F160" s="68" t="s">
        <v>888</v>
      </c>
    </row>
    <row r="161" spans="2:6">
      <c r="B161" t="s">
        <v>815</v>
      </c>
      <c r="C161" s="68" t="s">
        <v>816</v>
      </c>
      <c r="D161" s="68" t="s">
        <v>817</v>
      </c>
      <c r="E161" s="68" t="s">
        <v>814</v>
      </c>
      <c r="F161" s="68" t="s">
        <v>884</v>
      </c>
    </row>
    <row r="162" spans="2:6">
      <c r="B162" t="s">
        <v>818</v>
      </c>
      <c r="C162" s="68" t="s">
        <v>819</v>
      </c>
      <c r="D162" s="68" t="s">
        <v>817</v>
      </c>
      <c r="E162" s="68" t="s">
        <v>814</v>
      </c>
      <c r="F162" s="68" t="s">
        <v>884</v>
      </c>
    </row>
    <row r="163" spans="2:6">
      <c r="B163" t="s">
        <v>820</v>
      </c>
      <c r="C163" s="68" t="s">
        <v>821</v>
      </c>
      <c r="D163" s="68" t="s">
        <v>817</v>
      </c>
      <c r="E163" s="68" t="s">
        <v>814</v>
      </c>
      <c r="F163" s="68" t="s">
        <v>884</v>
      </c>
    </row>
    <row r="164" spans="2:6">
      <c r="B164" t="s">
        <v>822</v>
      </c>
      <c r="C164" s="68" t="s">
        <v>823</v>
      </c>
      <c r="D164" s="68" t="s">
        <v>824</v>
      </c>
      <c r="E164" s="68" t="s">
        <v>814</v>
      </c>
      <c r="F164" s="68" t="s">
        <v>884</v>
      </c>
    </row>
    <row r="165" spans="2:6">
      <c r="B165" t="s">
        <v>825</v>
      </c>
      <c r="C165" s="68" t="s">
        <v>826</v>
      </c>
      <c r="D165" s="68" t="s">
        <v>827</v>
      </c>
      <c r="E165" s="68" t="s">
        <v>814</v>
      </c>
      <c r="F165" s="68" t="s">
        <v>888</v>
      </c>
    </row>
    <row r="166" spans="2:6">
      <c r="B166" t="s">
        <v>828</v>
      </c>
      <c r="C166" s="68" t="s">
        <v>469</v>
      </c>
      <c r="D166" s="68" t="s">
        <v>829</v>
      </c>
      <c r="E166" s="68" t="s">
        <v>814</v>
      </c>
      <c r="F166" s="68" t="s">
        <v>888</v>
      </c>
    </row>
    <row r="167" spans="2:6">
      <c r="B167" t="s">
        <v>830</v>
      </c>
      <c r="C167" s="68" t="s">
        <v>648</v>
      </c>
      <c r="D167" s="68" t="s">
        <v>831</v>
      </c>
      <c r="E167" s="68" t="s">
        <v>814</v>
      </c>
      <c r="F167" s="68" t="s">
        <v>884</v>
      </c>
    </row>
    <row r="168" spans="2:6">
      <c r="B168" t="s">
        <v>832</v>
      </c>
      <c r="C168" s="68" t="s">
        <v>833</v>
      </c>
      <c r="D168" s="68" t="s">
        <v>834</v>
      </c>
      <c r="E168" s="68" t="s">
        <v>814</v>
      </c>
      <c r="F168" s="68" t="s">
        <v>888</v>
      </c>
    </row>
    <row r="169" spans="2:6">
      <c r="B169" t="s">
        <v>835</v>
      </c>
      <c r="C169" s="68" t="s">
        <v>836</v>
      </c>
      <c r="D169" s="68" t="s">
        <v>837</v>
      </c>
      <c r="E169" s="68" t="s">
        <v>814</v>
      </c>
      <c r="F169" s="68" t="s">
        <v>888</v>
      </c>
    </row>
    <row r="170" spans="2:6">
      <c r="B170" t="s">
        <v>838</v>
      </c>
      <c r="C170" s="68" t="s">
        <v>771</v>
      </c>
      <c r="D170" s="68" t="s">
        <v>839</v>
      </c>
      <c r="E170" s="68" t="s">
        <v>814</v>
      </c>
      <c r="F170" s="68" t="s">
        <v>888</v>
      </c>
    </row>
    <row r="171" spans="2:6">
      <c r="B171" t="s">
        <v>840</v>
      </c>
      <c r="C171" s="68" t="s">
        <v>504</v>
      </c>
      <c r="D171" s="68" t="s">
        <v>841</v>
      </c>
      <c r="E171" s="68" t="s">
        <v>814</v>
      </c>
      <c r="F171" s="68" t="s">
        <v>884</v>
      </c>
    </row>
    <row r="172" spans="2:6">
      <c r="B172" t="s">
        <v>842</v>
      </c>
      <c r="C172" s="68" t="s">
        <v>843</v>
      </c>
      <c r="D172" s="68" t="s">
        <v>841</v>
      </c>
      <c r="E172" s="68" t="s">
        <v>814</v>
      </c>
      <c r="F172" s="68" t="s">
        <v>888</v>
      </c>
    </row>
    <row r="173" spans="2:6">
      <c r="B173" t="s">
        <v>844</v>
      </c>
      <c r="C173" s="68" t="s">
        <v>845</v>
      </c>
      <c r="D173" s="68" t="s">
        <v>841</v>
      </c>
      <c r="E173" s="68" t="s">
        <v>814</v>
      </c>
      <c r="F173" s="68" t="s">
        <v>884</v>
      </c>
    </row>
    <row r="174" spans="2:6">
      <c r="B174" t="s">
        <v>846</v>
      </c>
      <c r="C174" s="68" t="s">
        <v>453</v>
      </c>
      <c r="D174" s="68" t="s">
        <v>841</v>
      </c>
      <c r="E174" s="68" t="s">
        <v>814</v>
      </c>
      <c r="F174" s="68" t="s">
        <v>884</v>
      </c>
    </row>
    <row r="175" spans="2:6">
      <c r="B175" t="s">
        <v>847</v>
      </c>
      <c r="C175" s="68" t="s">
        <v>640</v>
      </c>
      <c r="D175" s="68" t="s">
        <v>848</v>
      </c>
      <c r="E175" s="68" t="s">
        <v>814</v>
      </c>
      <c r="F175" s="68" t="s">
        <v>888</v>
      </c>
    </row>
    <row r="176" spans="2:6">
      <c r="B176" t="s">
        <v>849</v>
      </c>
      <c r="C176" s="68" t="s">
        <v>850</v>
      </c>
      <c r="D176" s="68" t="s">
        <v>851</v>
      </c>
      <c r="E176" s="68" t="s">
        <v>814</v>
      </c>
      <c r="F176" s="68" t="s">
        <v>888</v>
      </c>
    </row>
    <row r="177" spans="2:6">
      <c r="B177" t="s">
        <v>852</v>
      </c>
      <c r="C177" s="68" t="s">
        <v>853</v>
      </c>
      <c r="D177" s="68" t="s">
        <v>854</v>
      </c>
      <c r="E177" s="68" t="s">
        <v>814</v>
      </c>
      <c r="F177" s="68" t="s">
        <v>884</v>
      </c>
    </row>
    <row r="178" spans="2:6">
      <c r="B178" t="s">
        <v>855</v>
      </c>
      <c r="C178" s="68" t="s">
        <v>856</v>
      </c>
      <c r="D178" s="68" t="s">
        <v>857</v>
      </c>
      <c r="E178" s="68" t="s">
        <v>814</v>
      </c>
      <c r="F178" s="68" t="s">
        <v>888</v>
      </c>
    </row>
    <row r="179" spans="2:6">
      <c r="B179" t="s">
        <v>858</v>
      </c>
      <c r="C179" s="68" t="s">
        <v>859</v>
      </c>
      <c r="D179" s="68" t="s">
        <v>860</v>
      </c>
      <c r="E179" s="68" t="s">
        <v>814</v>
      </c>
      <c r="F179" s="68" t="s">
        <v>888</v>
      </c>
    </row>
    <row r="180" spans="2:6">
      <c r="B180" t="s">
        <v>861</v>
      </c>
      <c r="C180" s="68" t="s">
        <v>862</v>
      </c>
      <c r="D180" s="68" t="s">
        <v>863</v>
      </c>
      <c r="E180" s="68" t="s">
        <v>814</v>
      </c>
      <c r="F180" s="68" t="s">
        <v>888</v>
      </c>
    </row>
    <row r="181" spans="2:6">
      <c r="B181" t="s">
        <v>864</v>
      </c>
      <c r="C181" s="68" t="s">
        <v>494</v>
      </c>
      <c r="D181" s="68" t="s">
        <v>814</v>
      </c>
      <c r="E181" s="68" t="s">
        <v>814</v>
      </c>
      <c r="F181" s="68" t="s">
        <v>884</v>
      </c>
    </row>
    <row r="182" spans="2:6">
      <c r="B182" t="s">
        <v>865</v>
      </c>
      <c r="C182" s="68" t="s">
        <v>866</v>
      </c>
      <c r="D182" s="68" t="s">
        <v>814</v>
      </c>
      <c r="E182" s="68" t="s">
        <v>814</v>
      </c>
      <c r="F182" s="68" t="s">
        <v>884</v>
      </c>
    </row>
    <row r="183" spans="2:6">
      <c r="B183" t="s">
        <v>867</v>
      </c>
      <c r="C183" s="68" t="s">
        <v>868</v>
      </c>
      <c r="D183" s="68" t="s">
        <v>814</v>
      </c>
      <c r="E183" s="68" t="s">
        <v>814</v>
      </c>
      <c r="F183" s="68" t="s">
        <v>884</v>
      </c>
    </row>
    <row r="184" spans="2:6">
      <c r="B184" t="s">
        <v>869</v>
      </c>
      <c r="C184" s="68" t="s">
        <v>870</v>
      </c>
      <c r="D184" s="68" t="s">
        <v>854</v>
      </c>
      <c r="E184" s="68" t="s">
        <v>814</v>
      </c>
      <c r="F184" s="68" t="s">
        <v>884</v>
      </c>
    </row>
    <row r="185" spans="2:6">
      <c r="B185" t="s">
        <v>871</v>
      </c>
      <c r="C185" s="68" t="s">
        <v>872</v>
      </c>
      <c r="D185" s="68" t="s">
        <v>814</v>
      </c>
      <c r="E185" s="68" t="s">
        <v>814</v>
      </c>
      <c r="F185" s="68" t="s">
        <v>884</v>
      </c>
    </row>
    <row r="186" spans="2:6">
      <c r="B186" t="s">
        <v>873</v>
      </c>
      <c r="C186" s="68" t="s">
        <v>874</v>
      </c>
      <c r="D186" s="68" t="s">
        <v>863</v>
      </c>
      <c r="E186" s="68" t="s">
        <v>814</v>
      </c>
      <c r="F186" s="68" t="s">
        <v>888</v>
      </c>
    </row>
    <row r="187" spans="2:6">
      <c r="B187" t="s">
        <v>875</v>
      </c>
      <c r="C187" s="68" t="s">
        <v>876</v>
      </c>
      <c r="D187" s="68" t="s">
        <v>877</v>
      </c>
      <c r="E187" s="68" t="s">
        <v>814</v>
      </c>
      <c r="F187" s="68" t="s">
        <v>888</v>
      </c>
    </row>
    <row r="188" spans="2:6">
      <c r="B188" t="s">
        <v>992</v>
      </c>
      <c r="C188" s="68" t="s">
        <v>1001</v>
      </c>
      <c r="D188" s="68" t="s">
        <v>481</v>
      </c>
      <c r="E188" s="68" t="s">
        <v>481</v>
      </c>
      <c r="F188" s="68" t="s">
        <v>984</v>
      </c>
    </row>
    <row r="189" spans="2:6">
      <c r="B189" t="s">
        <v>993</v>
      </c>
      <c r="C189" s="68" t="s">
        <v>1002</v>
      </c>
      <c r="D189" s="68" t="s">
        <v>502</v>
      </c>
      <c r="E189" s="68" t="s">
        <v>502</v>
      </c>
      <c r="F189" s="68" t="s">
        <v>984</v>
      </c>
    </row>
    <row r="190" spans="2:6">
      <c r="B190" t="s">
        <v>994</v>
      </c>
      <c r="C190" s="68" t="s">
        <v>1003</v>
      </c>
      <c r="D190" s="68" t="s">
        <v>693</v>
      </c>
      <c r="E190" s="68" t="s">
        <v>694</v>
      </c>
      <c r="F190" s="68" t="s">
        <v>984</v>
      </c>
    </row>
    <row r="191" spans="2:6">
      <c r="B191" t="s">
        <v>995</v>
      </c>
      <c r="C191" s="68" t="s">
        <v>1004</v>
      </c>
      <c r="D191" s="68" t="s">
        <v>731</v>
      </c>
      <c r="E191" s="68" t="s">
        <v>731</v>
      </c>
      <c r="F191" s="68" t="s">
        <v>984</v>
      </c>
    </row>
    <row r="192" spans="2:6">
      <c r="B192" t="s">
        <v>996</v>
      </c>
      <c r="C192" s="68" t="s">
        <v>1005</v>
      </c>
      <c r="D192" s="68" t="s">
        <v>1010</v>
      </c>
      <c r="E192" s="68" t="s">
        <v>481</v>
      </c>
      <c r="F192" s="68" t="s">
        <v>984</v>
      </c>
    </row>
    <row r="193" spans="2:6">
      <c r="B193" t="s">
        <v>997</v>
      </c>
      <c r="C193" s="68" t="s">
        <v>1006</v>
      </c>
      <c r="D193" s="68" t="s">
        <v>731</v>
      </c>
      <c r="E193" s="68" t="s">
        <v>731</v>
      </c>
      <c r="F193" s="68" t="s">
        <v>984</v>
      </c>
    </row>
    <row r="194" spans="2:6">
      <c r="B194" t="s">
        <v>998</v>
      </c>
      <c r="C194" s="68" t="s">
        <v>1007</v>
      </c>
      <c r="D194" s="68" t="s">
        <v>814</v>
      </c>
      <c r="E194" s="68" t="s">
        <v>814</v>
      </c>
      <c r="F194" s="68" t="s">
        <v>984</v>
      </c>
    </row>
    <row r="195" spans="2:6">
      <c r="B195" t="s">
        <v>999</v>
      </c>
      <c r="C195" s="68" t="s">
        <v>1008</v>
      </c>
      <c r="D195" s="68" t="s">
        <v>580</v>
      </c>
      <c r="E195" s="68" t="s">
        <v>536</v>
      </c>
      <c r="F195" s="68" t="s">
        <v>984</v>
      </c>
    </row>
    <row r="196" spans="2:6">
      <c r="B196" t="s">
        <v>1000</v>
      </c>
      <c r="C196" s="68" t="s">
        <v>1009</v>
      </c>
      <c r="D196" s="68" t="s">
        <v>814</v>
      </c>
      <c r="E196" s="68" t="s">
        <v>814</v>
      </c>
      <c r="F196" s="68" t="s">
        <v>984</v>
      </c>
    </row>
  </sheetData>
  <sheetProtection algorithmName="SHA-512" hashValue="c4C6Bx282V2/DjSIzqvqEI3K3I89EOajA39HWf8CjcEyaW8KnLYcNmAIBlqmv08sgyFGkR+kV7fDl6CX21nvLw==" saltValue="d7bP9q5xwIWx5YkJWbwa1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ECD1A-0649-420A-BA9C-BEB188554F7A}">
  <sheetPr>
    <tabColor rgb="FF92D050"/>
  </sheetPr>
  <dimension ref="A1:K42"/>
  <sheetViews>
    <sheetView workbookViewId="0"/>
  </sheetViews>
  <sheetFormatPr defaultRowHeight="12.75"/>
  <cols>
    <col min="1" max="1" width="19" customWidth="1"/>
    <col min="2" max="3" width="12.7109375" customWidth="1"/>
    <col min="4" max="4" width="57.85546875" customWidth="1"/>
    <col min="5" max="5" width="38.85546875" customWidth="1"/>
    <col min="6" max="7" width="24.28515625" customWidth="1"/>
    <col min="8" max="8" width="24.85546875" customWidth="1"/>
    <col min="9" max="9" width="18.5703125" customWidth="1"/>
    <col min="10" max="10" width="19.85546875" customWidth="1"/>
    <col min="11" max="11" width="40.28515625" customWidth="1"/>
  </cols>
  <sheetData>
    <row r="1" spans="1:11">
      <c r="B1" s="179" t="s">
        <v>1165</v>
      </c>
      <c r="C1" s="179" t="s">
        <v>1166</v>
      </c>
      <c r="E1" s="179" t="s">
        <v>1177</v>
      </c>
      <c r="F1" s="179" t="s">
        <v>1197</v>
      </c>
      <c r="G1" s="179" t="s">
        <v>1204</v>
      </c>
      <c r="H1" s="179" t="s">
        <v>1181</v>
      </c>
      <c r="I1" s="179" t="s">
        <v>1179</v>
      </c>
      <c r="J1" s="179" t="s">
        <v>1199</v>
      </c>
      <c r="K1" s="179" t="s">
        <v>387</v>
      </c>
    </row>
    <row r="2" spans="1:11">
      <c r="A2" t="s">
        <v>1012</v>
      </c>
      <c r="B2">
        <v>2025</v>
      </c>
      <c r="C2">
        <v>2026</v>
      </c>
      <c r="D2" s="73" t="s">
        <v>1141</v>
      </c>
      <c r="E2" t="s">
        <v>184</v>
      </c>
      <c r="F2" s="73" t="s">
        <v>1182</v>
      </c>
      <c r="G2" s="73">
        <v>7</v>
      </c>
      <c r="H2">
        <v>1985</v>
      </c>
      <c r="I2" s="73">
        <v>1</v>
      </c>
      <c r="J2" s="73" t="s">
        <v>141</v>
      </c>
      <c r="K2" s="73" t="s">
        <v>1234</v>
      </c>
    </row>
    <row r="3" spans="1:11">
      <c r="A3" t="s">
        <v>1013</v>
      </c>
      <c r="B3">
        <v>2024</v>
      </c>
      <c r="C3">
        <v>2025</v>
      </c>
      <c r="E3" t="s">
        <v>186</v>
      </c>
      <c r="F3" s="73" t="s">
        <v>1183</v>
      </c>
      <c r="G3" s="73">
        <v>8</v>
      </c>
      <c r="H3">
        <v>1986</v>
      </c>
      <c r="I3" s="73">
        <v>2</v>
      </c>
      <c r="J3" s="73" t="s">
        <v>1200</v>
      </c>
      <c r="K3" s="73" t="s">
        <v>1235</v>
      </c>
    </row>
    <row r="4" spans="1:11">
      <c r="A4" t="s">
        <v>1152</v>
      </c>
      <c r="B4" s="1" t="s">
        <v>1047</v>
      </c>
      <c r="C4" s="180" t="s">
        <v>1167</v>
      </c>
      <c r="E4" t="s">
        <v>188</v>
      </c>
      <c r="F4" s="73" t="s">
        <v>1184</v>
      </c>
      <c r="G4" s="73">
        <v>9</v>
      </c>
      <c r="H4">
        <v>1987</v>
      </c>
      <c r="I4" s="73">
        <v>3</v>
      </c>
      <c r="J4" s="73" t="s">
        <v>356</v>
      </c>
    </row>
    <row r="5" spans="1:11">
      <c r="A5" t="s">
        <v>1046</v>
      </c>
      <c r="B5" s="1" t="s">
        <v>1048</v>
      </c>
      <c r="C5" s="180" t="s">
        <v>1168</v>
      </c>
      <c r="E5" t="s">
        <v>190</v>
      </c>
      <c r="F5" s="73" t="s">
        <v>1185</v>
      </c>
      <c r="G5" s="73">
        <v>10</v>
      </c>
      <c r="H5">
        <v>1988</v>
      </c>
      <c r="I5" s="73">
        <v>4</v>
      </c>
    </row>
    <row r="6" spans="1:11">
      <c r="A6" t="s">
        <v>1245</v>
      </c>
      <c r="B6" s="1" t="s">
        <v>1246</v>
      </c>
      <c r="C6" s="1" t="s">
        <v>1047</v>
      </c>
      <c r="E6" t="s">
        <v>192</v>
      </c>
      <c r="F6" s="73" t="s">
        <v>1186</v>
      </c>
      <c r="G6" s="73">
        <v>11</v>
      </c>
      <c r="H6">
        <v>1989</v>
      </c>
      <c r="I6" s="73">
        <v>5</v>
      </c>
    </row>
    <row r="7" spans="1:11">
      <c r="A7" t="s">
        <v>1247</v>
      </c>
      <c r="B7">
        <v>2023</v>
      </c>
      <c r="C7">
        <v>2024</v>
      </c>
      <c r="F7" s="73" t="s">
        <v>1187</v>
      </c>
      <c r="G7" s="73">
        <v>12</v>
      </c>
      <c r="H7">
        <v>1990</v>
      </c>
      <c r="I7" s="73">
        <v>6</v>
      </c>
    </row>
    <row r="8" spans="1:11">
      <c r="F8" s="73" t="s">
        <v>1188</v>
      </c>
      <c r="G8" s="73">
        <v>1</v>
      </c>
      <c r="H8">
        <v>1991</v>
      </c>
      <c r="I8" s="73">
        <v>7</v>
      </c>
    </row>
    <row r="9" spans="1:11">
      <c r="F9" s="73" t="s">
        <v>1189</v>
      </c>
      <c r="G9" s="73">
        <v>2</v>
      </c>
      <c r="H9">
        <v>1992</v>
      </c>
      <c r="I9" s="73">
        <v>8</v>
      </c>
    </row>
    <row r="10" spans="1:11">
      <c r="F10" s="73" t="s">
        <v>1190</v>
      </c>
      <c r="G10" s="73">
        <v>3</v>
      </c>
      <c r="H10">
        <v>1993</v>
      </c>
      <c r="I10" s="73">
        <v>9</v>
      </c>
    </row>
    <row r="11" spans="1:11">
      <c r="F11" s="73" t="s">
        <v>1191</v>
      </c>
      <c r="G11" s="73">
        <v>4</v>
      </c>
      <c r="H11">
        <v>1994</v>
      </c>
      <c r="I11" s="73">
        <v>10</v>
      </c>
    </row>
    <row r="12" spans="1:11">
      <c r="F12" s="73" t="s">
        <v>1192</v>
      </c>
      <c r="G12" s="73">
        <v>5</v>
      </c>
      <c r="H12">
        <v>1995</v>
      </c>
      <c r="I12" s="73">
        <v>11</v>
      </c>
    </row>
    <row r="13" spans="1:11">
      <c r="F13" s="73" t="s">
        <v>1193</v>
      </c>
      <c r="G13" s="73">
        <v>6</v>
      </c>
      <c r="H13">
        <v>1996</v>
      </c>
      <c r="I13" s="73">
        <v>12</v>
      </c>
    </row>
    <row r="14" spans="1:11">
      <c r="H14">
        <v>1997</v>
      </c>
      <c r="I14" s="73">
        <v>13</v>
      </c>
    </row>
    <row r="15" spans="1:11">
      <c r="H15">
        <v>1998</v>
      </c>
      <c r="I15" s="73">
        <v>14</v>
      </c>
    </row>
    <row r="16" spans="1:11">
      <c r="H16">
        <v>1999</v>
      </c>
      <c r="I16" s="73">
        <v>15</v>
      </c>
    </row>
    <row r="17" spans="8:9">
      <c r="H17">
        <v>2000</v>
      </c>
      <c r="I17" s="73">
        <v>16</v>
      </c>
    </row>
    <row r="18" spans="8:9">
      <c r="H18">
        <v>2001</v>
      </c>
      <c r="I18" s="73">
        <v>17</v>
      </c>
    </row>
    <row r="19" spans="8:9">
      <c r="H19">
        <v>2002</v>
      </c>
      <c r="I19" s="73">
        <v>18</v>
      </c>
    </row>
    <row r="20" spans="8:9">
      <c r="H20">
        <v>2003</v>
      </c>
      <c r="I20" s="73">
        <v>19</v>
      </c>
    </row>
    <row r="21" spans="8:9">
      <c r="H21">
        <v>2004</v>
      </c>
      <c r="I21" s="73">
        <v>20</v>
      </c>
    </row>
    <row r="22" spans="8:9">
      <c r="H22">
        <v>2005</v>
      </c>
      <c r="I22" s="73">
        <v>21</v>
      </c>
    </row>
    <row r="23" spans="8:9">
      <c r="H23">
        <v>2006</v>
      </c>
      <c r="I23" s="73">
        <v>22</v>
      </c>
    </row>
    <row r="24" spans="8:9">
      <c r="H24">
        <v>2007</v>
      </c>
      <c r="I24" s="73">
        <v>23</v>
      </c>
    </row>
    <row r="25" spans="8:9">
      <c r="H25">
        <v>2008</v>
      </c>
      <c r="I25" s="73">
        <v>24</v>
      </c>
    </row>
    <row r="26" spans="8:9">
      <c r="H26">
        <v>2009</v>
      </c>
      <c r="I26" s="73">
        <v>25</v>
      </c>
    </row>
    <row r="27" spans="8:9">
      <c r="H27">
        <v>2010</v>
      </c>
      <c r="I27" s="73">
        <v>26</v>
      </c>
    </row>
    <row r="28" spans="8:9">
      <c r="H28">
        <v>2011</v>
      </c>
      <c r="I28" s="73">
        <v>27</v>
      </c>
    </row>
    <row r="29" spans="8:9">
      <c r="H29">
        <v>2012</v>
      </c>
      <c r="I29" s="73">
        <v>28</v>
      </c>
    </row>
    <row r="30" spans="8:9">
      <c r="H30">
        <v>2013</v>
      </c>
      <c r="I30" s="73">
        <v>29</v>
      </c>
    </row>
    <row r="31" spans="8:9">
      <c r="H31">
        <v>2014</v>
      </c>
      <c r="I31" s="73">
        <v>30</v>
      </c>
    </row>
    <row r="32" spans="8:9">
      <c r="H32">
        <v>2015</v>
      </c>
      <c r="I32" s="73">
        <v>31</v>
      </c>
    </row>
    <row r="33" spans="8:9">
      <c r="H33">
        <v>2016</v>
      </c>
      <c r="I33" s="73">
        <v>32</v>
      </c>
    </row>
    <row r="34" spans="8:9">
      <c r="H34">
        <v>2017</v>
      </c>
      <c r="I34" s="73">
        <v>33</v>
      </c>
    </row>
    <row r="35" spans="8:9">
      <c r="H35">
        <v>2018</v>
      </c>
      <c r="I35" s="73">
        <v>34</v>
      </c>
    </row>
    <row r="36" spans="8:9">
      <c r="H36">
        <v>2019</v>
      </c>
      <c r="I36" s="73">
        <v>35</v>
      </c>
    </row>
    <row r="37" spans="8:9">
      <c r="H37">
        <v>2020</v>
      </c>
      <c r="I37" s="73">
        <v>36</v>
      </c>
    </row>
    <row r="38" spans="8:9">
      <c r="H38">
        <v>2021</v>
      </c>
      <c r="I38" s="73">
        <v>37</v>
      </c>
    </row>
    <row r="39" spans="8:9">
      <c r="H39">
        <v>2022</v>
      </c>
      <c r="I39" s="73">
        <v>38</v>
      </c>
    </row>
    <row r="40" spans="8:9">
      <c r="H40">
        <v>2023</v>
      </c>
      <c r="I40" s="73">
        <v>39</v>
      </c>
    </row>
    <row r="41" spans="8:9">
      <c r="H41">
        <v>2024</v>
      </c>
      <c r="I41" s="73">
        <v>40</v>
      </c>
    </row>
    <row r="42" spans="8:9">
      <c r="H42">
        <v>2025</v>
      </c>
    </row>
  </sheetData>
  <sheetProtection algorithmName="SHA-512" hashValue="UO2zXimc35PfUPvhOaVOEK4OULAJk8EhEjehFHjSCW/W2HUOOjaFw46RVa29S1Sm3nwQGWdoGC5hCcdyCRtwqw==" saltValue="GPgWHK3RrGwq4OnjzNRJpw==" spinCount="100000" sheet="1" objects="1" scenarios="1"/>
  <phoneticPr fontId="29" type="noConversion"/>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7979"/>
    <pageSetUpPr fitToPage="1"/>
  </sheetPr>
  <dimension ref="A1:AM628"/>
  <sheetViews>
    <sheetView zoomScale="110" zoomScaleNormal="110" workbookViewId="0">
      <pane xSplit="2" ySplit="11" topLeftCell="C12" activePane="bottomRight" state="frozen"/>
      <selection pane="topRight" activeCell="C1" sqref="C1"/>
      <selection pane="bottomLeft" activeCell="A11" sqref="A11"/>
      <selection pane="bottomRight" activeCell="G2" sqref="G2"/>
    </sheetView>
  </sheetViews>
  <sheetFormatPr defaultRowHeight="12.75"/>
  <cols>
    <col min="1" max="1" width="7.28515625" customWidth="1"/>
    <col min="2" max="2" width="30" customWidth="1"/>
    <col min="3" max="16" width="10" customWidth="1"/>
    <col min="17" max="17" width="25.7109375" customWidth="1"/>
  </cols>
  <sheetData>
    <row r="1" spans="1:17" ht="15">
      <c r="A1" s="247" t="s">
        <v>348</v>
      </c>
      <c r="B1" s="247"/>
      <c r="C1" s="247"/>
      <c r="D1" s="247"/>
      <c r="E1" s="247"/>
      <c r="F1" s="247"/>
      <c r="G1" s="334" t="str">
        <f>CONCATENATE("JUNE 30", " ",'Drop down options'!B2)</f>
        <v>JUNE 30 2025</v>
      </c>
      <c r="H1" s="335"/>
      <c r="I1" s="335"/>
    </row>
    <row r="2" spans="1:17" ht="15">
      <c r="B2" s="248" t="s">
        <v>122</v>
      </c>
      <c r="C2" s="354" t="str">
        <f>IFERROR(INDEX('Parish Info'!$B$1:$F$196,MATCH(G2,'Parish Info'!$B$1:$B$196,0),MATCH('Data Entry'!B2,'Parish Info'!$B$1:$F$1,0)),"")</f>
        <v/>
      </c>
      <c r="D2" s="355"/>
      <c r="E2" s="355"/>
      <c r="F2" s="250" t="s">
        <v>123</v>
      </c>
      <c r="G2" s="67"/>
      <c r="H2" s="251" t="s">
        <v>351</v>
      </c>
      <c r="I2" s="252" t="str">
        <f>IFERROR(INDEX('Parish Info'!$B$1:$F$196,MATCH($G$2,'Parish Info'!$B$1:$B$196,0),MATCH('Data Entry'!H2,'Parish Info'!$B$1:$F$1,0)),"")</f>
        <v/>
      </c>
      <c r="K2" s="363" t="str">
        <f>'Drop down options'!$D$2</f>
        <v>RETURN TO TABLE OF CONTENTS</v>
      </c>
      <c r="L2" s="363"/>
      <c r="M2" s="363"/>
      <c r="Q2" s="3"/>
    </row>
    <row r="3" spans="1:17" ht="13.5">
      <c r="B3" s="253" t="s">
        <v>125</v>
      </c>
      <c r="C3" s="354" t="str">
        <f>IFERROR(INDEX('Parish Info'!$B$1:$F$196,MATCH($G$2,'Parish Info'!$B$1:$B$196,0),MATCH('Data Entry'!B3,'Parish Info'!$B$1:$F$1,0)),"")</f>
        <v/>
      </c>
      <c r="D3" s="355"/>
      <c r="E3" s="355"/>
      <c r="F3" s="250" t="s">
        <v>986</v>
      </c>
      <c r="G3" s="341" t="str">
        <f>IFERROR(INDEX('Parish Info'!$B$1:$F$196,MATCH($G$2,'Parish Info'!$B$1:$B$196,0),MATCH('Data Entry'!F3,'Parish Info'!$B$1:$F$1,0)),"")</f>
        <v/>
      </c>
      <c r="H3" s="342"/>
      <c r="I3" s="343"/>
    </row>
    <row r="4" spans="1:17" ht="13.5">
      <c r="B4" s="254" t="s">
        <v>126</v>
      </c>
      <c r="C4" s="356"/>
      <c r="D4" s="357"/>
      <c r="E4" s="357"/>
      <c r="F4" s="344"/>
      <c r="G4" s="345"/>
      <c r="H4" s="345"/>
      <c r="I4" s="346"/>
      <c r="Q4" s="3"/>
    </row>
    <row r="5" spans="1:17" ht="13.5">
      <c r="B5" s="253" t="s">
        <v>127</v>
      </c>
      <c r="C5" s="358"/>
      <c r="D5" s="359"/>
      <c r="E5" s="359"/>
      <c r="F5" s="339" t="s">
        <v>124</v>
      </c>
      <c r="G5" s="340"/>
      <c r="H5" s="340"/>
      <c r="I5" s="340"/>
      <c r="Q5" s="3"/>
    </row>
    <row r="6" spans="1:17" ht="13.5">
      <c r="B6" s="253" t="s">
        <v>443</v>
      </c>
      <c r="C6" s="356"/>
      <c r="D6" s="357"/>
      <c r="E6" s="357"/>
      <c r="F6" s="255" t="s">
        <v>353</v>
      </c>
      <c r="G6" s="153">
        <v>0</v>
      </c>
      <c r="H6" s="255" t="s">
        <v>985</v>
      </c>
      <c r="I6" s="154">
        <v>0</v>
      </c>
      <c r="J6" s="251" t="s">
        <v>75</v>
      </c>
      <c r="K6" s="155">
        <v>0</v>
      </c>
    </row>
    <row r="7" spans="1:17" ht="13.5">
      <c r="B7" s="253" t="s">
        <v>412</v>
      </c>
      <c r="C7" s="356"/>
      <c r="D7" s="357"/>
      <c r="E7" s="362"/>
      <c r="F7" s="336" t="s">
        <v>364</v>
      </c>
      <c r="G7" s="337"/>
      <c r="H7" s="337"/>
      <c r="I7" s="338"/>
      <c r="J7" s="349"/>
      <c r="K7" s="350"/>
      <c r="L7" s="350"/>
      <c r="M7" s="350"/>
      <c r="N7" s="350"/>
      <c r="O7" s="350"/>
      <c r="P7" s="351"/>
    </row>
    <row r="8" spans="1:17" ht="13.5">
      <c r="B8" s="256" t="s">
        <v>121</v>
      </c>
      <c r="C8" s="356"/>
      <c r="D8" s="357"/>
      <c r="E8" s="357"/>
      <c r="F8" s="336" t="s">
        <v>366</v>
      </c>
      <c r="G8" s="337"/>
      <c r="H8" s="337"/>
      <c r="I8" s="338"/>
      <c r="J8" s="352"/>
      <c r="K8" s="350"/>
      <c r="L8" s="350"/>
      <c r="M8" s="350"/>
      <c r="N8" s="350"/>
      <c r="O8" s="350"/>
      <c r="P8" s="351"/>
    </row>
    <row r="9" spans="1:17">
      <c r="A9" s="353" t="s">
        <v>62</v>
      </c>
      <c r="B9" s="353"/>
      <c r="C9" s="353"/>
      <c r="D9" s="353"/>
      <c r="E9" s="353"/>
      <c r="F9" s="353"/>
      <c r="G9" s="353"/>
      <c r="H9" s="353"/>
      <c r="I9" s="353"/>
      <c r="J9" s="353"/>
      <c r="K9" s="353"/>
      <c r="L9" s="353"/>
      <c r="M9" s="353"/>
      <c r="N9" s="353"/>
      <c r="O9" s="353"/>
      <c r="P9" s="353"/>
      <c r="Q9" s="3"/>
    </row>
    <row r="10" spans="1:17" ht="25.5">
      <c r="A10" s="360" t="s">
        <v>63</v>
      </c>
      <c r="B10" s="361"/>
      <c r="C10" s="257" t="s">
        <v>1301</v>
      </c>
      <c r="D10" s="257" t="s">
        <v>1302</v>
      </c>
      <c r="E10" s="257" t="s">
        <v>1303</v>
      </c>
      <c r="F10" s="257" t="s">
        <v>1304</v>
      </c>
      <c r="G10" s="257" t="s">
        <v>128</v>
      </c>
      <c r="H10" s="257" t="s">
        <v>1305</v>
      </c>
      <c r="I10" s="257" t="s">
        <v>129</v>
      </c>
      <c r="J10" s="257" t="s">
        <v>1306</v>
      </c>
      <c r="K10" s="347" t="s">
        <v>61</v>
      </c>
      <c r="L10" s="348"/>
      <c r="M10" s="348"/>
      <c r="N10" s="348"/>
      <c r="O10" s="348"/>
      <c r="P10" s="258" t="s">
        <v>130</v>
      </c>
    </row>
    <row r="11" spans="1:17" ht="38.25">
      <c r="A11" s="259" t="s">
        <v>131</v>
      </c>
      <c r="B11" s="259" t="s">
        <v>132</v>
      </c>
      <c r="C11" s="260" t="s">
        <v>133</v>
      </c>
      <c r="D11" s="260" t="s">
        <v>134</v>
      </c>
      <c r="E11" s="260" t="s">
        <v>135</v>
      </c>
      <c r="F11" s="260" t="s">
        <v>136</v>
      </c>
      <c r="G11" s="260" t="s">
        <v>137</v>
      </c>
      <c r="H11" s="260" t="s">
        <v>138</v>
      </c>
      <c r="I11" s="260" t="s">
        <v>139</v>
      </c>
      <c r="J11" s="260" t="s">
        <v>140</v>
      </c>
      <c r="K11" s="260" t="s">
        <v>106</v>
      </c>
      <c r="L11" s="260" t="s">
        <v>97</v>
      </c>
      <c r="M11" s="260" t="s">
        <v>96</v>
      </c>
      <c r="N11" s="261" t="s">
        <v>1026</v>
      </c>
      <c r="O11" s="260" t="s">
        <v>382</v>
      </c>
      <c r="P11" s="262" t="s">
        <v>141</v>
      </c>
      <c r="Q11" s="263" t="s">
        <v>922</v>
      </c>
    </row>
    <row r="12" spans="1:17">
      <c r="A12" s="264"/>
      <c r="B12" s="264"/>
      <c r="C12" s="265"/>
      <c r="D12" s="265"/>
      <c r="E12" s="265"/>
      <c r="F12" s="265"/>
      <c r="G12" s="265"/>
      <c r="H12" s="265"/>
      <c r="I12" s="265"/>
      <c r="J12" s="265"/>
      <c r="K12" s="266"/>
      <c r="L12" s="266"/>
      <c r="M12" s="266"/>
      <c r="N12" s="266"/>
      <c r="O12" s="266"/>
      <c r="P12" s="267"/>
      <c r="Q12" s="246"/>
    </row>
    <row r="13" spans="1:17" ht="13.5">
      <c r="A13" s="268"/>
      <c r="B13" s="269" t="s">
        <v>142</v>
      </c>
      <c r="C13" s="270"/>
      <c r="D13" s="270"/>
      <c r="E13" s="270"/>
      <c r="F13" s="270"/>
      <c r="G13" s="270"/>
      <c r="H13" s="270"/>
      <c r="I13" s="270"/>
      <c r="J13" s="270"/>
      <c r="K13" s="271"/>
      <c r="L13" s="271"/>
      <c r="M13" s="271"/>
      <c r="N13" s="271"/>
      <c r="O13" s="271"/>
      <c r="P13" s="270"/>
      <c r="Q13" s="246"/>
    </row>
    <row r="14" spans="1:17" ht="13.5">
      <c r="A14" s="249" t="s">
        <v>143</v>
      </c>
      <c r="B14" s="249" t="s">
        <v>144</v>
      </c>
      <c r="C14" s="6"/>
      <c r="D14" s="6"/>
      <c r="E14" s="6"/>
      <c r="F14" s="6"/>
      <c r="G14" s="6"/>
      <c r="H14" s="6"/>
      <c r="I14" s="6"/>
      <c r="J14" s="6"/>
      <c r="K14" s="7"/>
      <c r="L14" s="7"/>
      <c r="M14" s="271"/>
      <c r="N14" s="7"/>
      <c r="O14" s="271"/>
      <c r="P14" s="272">
        <f>SUM(C14:L14,N14)</f>
        <v>0</v>
      </c>
      <c r="Q14" s="246"/>
    </row>
    <row r="15" spans="1:17" ht="13.5">
      <c r="A15" s="249" t="s">
        <v>145</v>
      </c>
      <c r="B15" s="249" t="s">
        <v>146</v>
      </c>
      <c r="C15" s="6"/>
      <c r="D15" s="6"/>
      <c r="E15" s="6"/>
      <c r="F15" s="6"/>
      <c r="G15" s="6"/>
      <c r="H15" s="6"/>
      <c r="I15" s="6"/>
      <c r="J15" s="6"/>
      <c r="K15" s="271"/>
      <c r="L15" s="271"/>
      <c r="M15" s="271"/>
      <c r="N15" s="271"/>
      <c r="O15" s="271"/>
      <c r="P15" s="272">
        <f>SUM(C15:J15)</f>
        <v>0</v>
      </c>
      <c r="Q15" s="246"/>
    </row>
    <row r="16" spans="1:17" ht="13.5">
      <c r="A16" s="249" t="s">
        <v>147</v>
      </c>
      <c r="B16" s="249" t="s">
        <v>148</v>
      </c>
      <c r="C16" s="6"/>
      <c r="D16" s="6"/>
      <c r="E16" s="6"/>
      <c r="F16" s="6"/>
      <c r="G16" s="6"/>
      <c r="H16" s="6"/>
      <c r="I16" s="6"/>
      <c r="J16" s="6"/>
      <c r="K16" s="271"/>
      <c r="L16" s="271"/>
      <c r="M16" s="271"/>
      <c r="N16" s="271"/>
      <c r="O16" s="271"/>
      <c r="P16" s="272">
        <f>SUM(C16:J16)</f>
        <v>0</v>
      </c>
      <c r="Q16" s="246"/>
    </row>
    <row r="17" spans="1:17" ht="13.5">
      <c r="A17" s="249" t="s">
        <v>149</v>
      </c>
      <c r="B17" s="249" t="s">
        <v>150</v>
      </c>
      <c r="C17" s="6"/>
      <c r="D17" s="6"/>
      <c r="E17" s="6"/>
      <c r="F17" s="6"/>
      <c r="G17" s="6"/>
      <c r="H17" s="6"/>
      <c r="I17" s="6"/>
      <c r="J17" s="6"/>
      <c r="K17" s="7"/>
      <c r="L17" s="7"/>
      <c r="M17" s="271"/>
      <c r="N17" s="271"/>
      <c r="O17" s="271"/>
      <c r="P17" s="273">
        <f>SUM(C17:L17)</f>
        <v>0</v>
      </c>
      <c r="Q17" s="246"/>
    </row>
    <row r="18" spans="1:17" ht="13.5">
      <c r="A18" s="270"/>
      <c r="B18" s="270"/>
      <c r="C18" s="270"/>
      <c r="D18" s="270"/>
      <c r="E18" s="270"/>
      <c r="F18" s="270"/>
      <c r="G18" s="270"/>
      <c r="H18" s="270"/>
      <c r="I18" s="270"/>
      <c r="J18" s="270"/>
      <c r="K18" s="271"/>
      <c r="L18" s="271"/>
      <c r="M18" s="271"/>
      <c r="N18" s="271"/>
      <c r="O18" s="271"/>
      <c r="P18" s="270"/>
      <c r="Q18" s="246"/>
    </row>
    <row r="19" spans="1:17" ht="13.5">
      <c r="A19" s="268"/>
      <c r="B19" s="269" t="s">
        <v>151</v>
      </c>
      <c r="C19" s="270"/>
      <c r="D19" s="270"/>
      <c r="E19" s="270"/>
      <c r="F19" s="270"/>
      <c r="G19" s="270"/>
      <c r="H19" s="270"/>
      <c r="I19" s="270"/>
      <c r="J19" s="270"/>
      <c r="K19" s="271"/>
      <c r="L19" s="271"/>
      <c r="M19" s="271"/>
      <c r="N19" s="271"/>
      <c r="O19" s="271"/>
      <c r="P19" s="270"/>
      <c r="Q19" s="246"/>
    </row>
    <row r="20" spans="1:17" ht="13.5">
      <c r="A20" s="249" t="s">
        <v>152</v>
      </c>
      <c r="B20" s="249" t="s">
        <v>153</v>
      </c>
      <c r="C20" s="6"/>
      <c r="D20" s="6"/>
      <c r="E20" s="6"/>
      <c r="F20" s="6"/>
      <c r="G20" s="6"/>
      <c r="H20" s="6"/>
      <c r="I20" s="6"/>
      <c r="J20" s="6"/>
      <c r="K20" s="271"/>
      <c r="L20" s="271"/>
      <c r="M20" s="271"/>
      <c r="N20" s="271"/>
      <c r="O20" s="271"/>
      <c r="P20" s="272">
        <f>SUM(C20:J20)</f>
        <v>0</v>
      </c>
      <c r="Q20" s="246"/>
    </row>
    <row r="21" spans="1:17" ht="13.5">
      <c r="A21" s="249" t="s">
        <v>154</v>
      </c>
      <c r="B21" s="249" t="s">
        <v>155</v>
      </c>
      <c r="C21" s="6"/>
      <c r="D21" s="6"/>
      <c r="E21" s="6"/>
      <c r="F21" s="6"/>
      <c r="G21" s="6"/>
      <c r="H21" s="6"/>
      <c r="I21" s="6"/>
      <c r="J21" s="6"/>
      <c r="K21" s="271"/>
      <c r="L21" s="271"/>
      <c r="M21" s="271"/>
      <c r="N21" s="271"/>
      <c r="O21" s="271"/>
      <c r="P21" s="272">
        <f>SUM(C21:J21)</f>
        <v>0</v>
      </c>
      <c r="Q21" s="246"/>
    </row>
    <row r="22" spans="1:17" ht="13.5">
      <c r="A22" s="249" t="s">
        <v>156</v>
      </c>
      <c r="B22" s="249" t="s">
        <v>157</v>
      </c>
      <c r="C22" s="6"/>
      <c r="D22" s="6"/>
      <c r="E22" s="6"/>
      <c r="F22" s="6"/>
      <c r="G22" s="6"/>
      <c r="H22" s="6"/>
      <c r="I22" s="6"/>
      <c r="J22" s="6"/>
      <c r="K22" s="271"/>
      <c r="L22" s="271"/>
      <c r="M22" s="271"/>
      <c r="N22" s="271"/>
      <c r="O22" s="271"/>
      <c r="P22" s="272">
        <f>SUM(C22:J22)</f>
        <v>0</v>
      </c>
      <c r="Q22" s="246"/>
    </row>
    <row r="23" spans="1:17" ht="13.5">
      <c r="A23" s="249" t="s">
        <v>158</v>
      </c>
      <c r="B23" s="249" t="s">
        <v>159</v>
      </c>
      <c r="C23" s="6"/>
      <c r="D23" s="6"/>
      <c r="E23" s="6"/>
      <c r="F23" s="6"/>
      <c r="G23" s="6"/>
      <c r="H23" s="6"/>
      <c r="I23" s="6"/>
      <c r="J23" s="6"/>
      <c r="K23" s="271"/>
      <c r="L23" s="271"/>
      <c r="M23" s="271"/>
      <c r="N23" s="271"/>
      <c r="O23" s="271"/>
      <c r="P23" s="272">
        <f>SUM(C23:J23)</f>
        <v>0</v>
      </c>
      <c r="Q23" s="246"/>
    </row>
    <row r="24" spans="1:17" ht="13.5">
      <c r="A24" s="268"/>
      <c r="B24" s="268"/>
      <c r="C24" s="270"/>
      <c r="D24" s="270"/>
      <c r="E24" s="270"/>
      <c r="F24" s="270"/>
      <c r="G24" s="270"/>
      <c r="H24" s="270"/>
      <c r="I24" s="270"/>
      <c r="J24" s="270"/>
      <c r="K24" s="271"/>
      <c r="L24" s="271"/>
      <c r="M24" s="271"/>
      <c r="N24" s="271"/>
      <c r="O24" s="271"/>
      <c r="P24" s="270"/>
      <c r="Q24" s="246"/>
    </row>
    <row r="25" spans="1:17" ht="13.5">
      <c r="A25" s="268"/>
      <c r="B25" s="269" t="s">
        <v>1014</v>
      </c>
      <c r="C25" s="270"/>
      <c r="D25" s="270"/>
      <c r="E25" s="270"/>
      <c r="F25" s="270"/>
      <c r="G25" s="270"/>
      <c r="H25" s="270"/>
      <c r="I25" s="270"/>
      <c r="J25" s="270"/>
      <c r="K25" s="271"/>
      <c r="L25" s="271"/>
      <c r="M25" s="271"/>
      <c r="N25" s="271"/>
      <c r="O25" s="271"/>
      <c r="P25" s="270"/>
      <c r="Q25" s="246"/>
    </row>
    <row r="26" spans="1:17" ht="13.5">
      <c r="A26" s="249" t="s">
        <v>160</v>
      </c>
      <c r="B26" s="249" t="s">
        <v>161</v>
      </c>
      <c r="C26" s="6"/>
      <c r="D26" s="6"/>
      <c r="E26" s="6"/>
      <c r="F26" s="6"/>
      <c r="G26" s="6"/>
      <c r="H26" s="6"/>
      <c r="I26" s="6"/>
      <c r="J26" s="6"/>
      <c r="K26" s="271"/>
      <c r="L26" s="271"/>
      <c r="M26" s="271"/>
      <c r="N26" s="271"/>
      <c r="O26" s="271"/>
      <c r="P26" s="272">
        <f>SUM(C26:J26)</f>
        <v>0</v>
      </c>
      <c r="Q26" s="246"/>
    </row>
    <row r="27" spans="1:17" ht="13.5">
      <c r="A27" s="249" t="s">
        <v>162</v>
      </c>
      <c r="B27" s="249" t="s">
        <v>381</v>
      </c>
      <c r="C27" s="6"/>
      <c r="D27" s="6"/>
      <c r="E27" s="6"/>
      <c r="F27" s="6"/>
      <c r="G27" s="6"/>
      <c r="H27" s="6"/>
      <c r="I27" s="6"/>
      <c r="J27" s="6"/>
      <c r="K27" s="271"/>
      <c r="L27" s="271"/>
      <c r="M27" s="271"/>
      <c r="N27" s="271"/>
      <c r="O27" s="271"/>
      <c r="P27" s="272">
        <f>SUM(C27:J27)</f>
        <v>0</v>
      </c>
      <c r="Q27" s="246"/>
    </row>
    <row r="28" spans="1:17" ht="13.5">
      <c r="A28" s="249" t="s">
        <v>163</v>
      </c>
      <c r="B28" s="249" t="s">
        <v>164</v>
      </c>
      <c r="C28" s="6"/>
      <c r="D28" s="6"/>
      <c r="E28" s="6"/>
      <c r="F28" s="6"/>
      <c r="G28" s="6"/>
      <c r="H28" s="6"/>
      <c r="I28" s="6"/>
      <c r="J28" s="6"/>
      <c r="K28" s="271"/>
      <c r="L28" s="271"/>
      <c r="M28" s="271"/>
      <c r="N28" s="271"/>
      <c r="O28" s="271"/>
      <c r="P28" s="272">
        <f>SUM(C28:J28)</f>
        <v>0</v>
      </c>
      <c r="Q28" s="246"/>
    </row>
    <row r="29" spans="1:17" ht="13.5">
      <c r="A29" s="249" t="s">
        <v>165</v>
      </c>
      <c r="B29" s="249" t="s">
        <v>166</v>
      </c>
      <c r="C29" s="6"/>
      <c r="D29" s="6"/>
      <c r="E29" s="6"/>
      <c r="F29" s="6"/>
      <c r="G29" s="6"/>
      <c r="H29" s="6"/>
      <c r="I29" s="6"/>
      <c r="J29" s="6"/>
      <c r="K29" s="271"/>
      <c r="L29" s="271"/>
      <c r="M29" s="271"/>
      <c r="N29" s="271"/>
      <c r="O29" s="271"/>
      <c r="P29" s="272">
        <f>SUM(C29:J29)</f>
        <v>0</v>
      </c>
      <c r="Q29" s="246"/>
    </row>
    <row r="30" spans="1:17" ht="13.5">
      <c r="A30" s="268"/>
      <c r="B30" s="268"/>
      <c r="C30" s="270"/>
      <c r="D30" s="270"/>
      <c r="E30" s="270"/>
      <c r="F30" s="270"/>
      <c r="G30" s="270"/>
      <c r="H30" s="270"/>
      <c r="I30" s="270"/>
      <c r="J30" s="270"/>
      <c r="K30" s="271"/>
      <c r="L30" s="271"/>
      <c r="M30" s="271"/>
      <c r="N30" s="271"/>
      <c r="O30" s="271"/>
      <c r="P30" s="270"/>
      <c r="Q30" s="246"/>
    </row>
    <row r="31" spans="1:17" ht="13.5">
      <c r="A31" s="268"/>
      <c r="B31" s="269" t="s">
        <v>167</v>
      </c>
      <c r="C31" s="270"/>
      <c r="D31" s="270"/>
      <c r="E31" s="270"/>
      <c r="F31" s="270"/>
      <c r="G31" s="270"/>
      <c r="H31" s="270"/>
      <c r="I31" s="270"/>
      <c r="J31" s="270"/>
      <c r="K31" s="271"/>
      <c r="L31" s="271"/>
      <c r="M31" s="271"/>
      <c r="N31" s="271"/>
      <c r="O31" s="271"/>
      <c r="P31" s="270"/>
      <c r="Q31" s="246"/>
    </row>
    <row r="32" spans="1:17" ht="13.5">
      <c r="A32" s="249" t="s">
        <v>168</v>
      </c>
      <c r="B32" s="249" t="s">
        <v>169</v>
      </c>
      <c r="C32" s="6"/>
      <c r="D32" s="6"/>
      <c r="E32" s="6"/>
      <c r="F32" s="6"/>
      <c r="G32" s="6"/>
      <c r="H32" s="6"/>
      <c r="I32" s="6"/>
      <c r="J32" s="6"/>
      <c r="K32" s="271"/>
      <c r="L32" s="271"/>
      <c r="M32" s="271"/>
      <c r="N32" s="271"/>
      <c r="O32" s="271"/>
      <c r="P32" s="272">
        <f>SUM(C32:J32)</f>
        <v>0</v>
      </c>
      <c r="Q32" s="246"/>
    </row>
    <row r="33" spans="1:17" ht="13.5">
      <c r="A33" s="249" t="s">
        <v>170</v>
      </c>
      <c r="B33" s="249" t="s">
        <v>171</v>
      </c>
      <c r="C33" s="6"/>
      <c r="D33" s="6"/>
      <c r="E33" s="6"/>
      <c r="F33" s="6"/>
      <c r="G33" s="6"/>
      <c r="H33" s="6"/>
      <c r="I33" s="6"/>
      <c r="J33" s="6"/>
      <c r="K33" s="271"/>
      <c r="L33" s="271"/>
      <c r="M33" s="271"/>
      <c r="N33" s="271"/>
      <c r="O33" s="271"/>
      <c r="P33" s="272">
        <f>SUM(C33:J33)</f>
        <v>0</v>
      </c>
      <c r="Q33" s="246"/>
    </row>
    <row r="34" spans="1:17" ht="13.5">
      <c r="A34" s="249" t="s">
        <v>172</v>
      </c>
      <c r="B34" s="249" t="s">
        <v>173</v>
      </c>
      <c r="C34" s="6"/>
      <c r="D34" s="6"/>
      <c r="E34" s="6"/>
      <c r="F34" s="6"/>
      <c r="G34" s="6"/>
      <c r="H34" s="6"/>
      <c r="I34" s="6"/>
      <c r="J34" s="6"/>
      <c r="K34" s="271"/>
      <c r="L34" s="271"/>
      <c r="M34" s="271"/>
      <c r="N34" s="271"/>
      <c r="O34" s="271"/>
      <c r="P34" s="272">
        <f>SUM(C34:J34)</f>
        <v>0</v>
      </c>
      <c r="Q34" s="246"/>
    </row>
    <row r="35" spans="1:17" ht="13.5">
      <c r="A35" s="249" t="s">
        <v>174</v>
      </c>
      <c r="B35" s="249" t="s">
        <v>175</v>
      </c>
      <c r="C35" s="6"/>
      <c r="D35" s="6"/>
      <c r="E35" s="6"/>
      <c r="F35" s="6"/>
      <c r="G35" s="6"/>
      <c r="H35" s="6"/>
      <c r="I35" s="6"/>
      <c r="J35" s="6"/>
      <c r="K35" s="271"/>
      <c r="L35" s="271"/>
      <c r="M35" s="271"/>
      <c r="N35" s="271"/>
      <c r="O35" s="271"/>
      <c r="P35" s="272">
        <f>SUM(C35:J35)</f>
        <v>0</v>
      </c>
      <c r="Q35" s="246"/>
    </row>
    <row r="36" spans="1:17" ht="13.5">
      <c r="A36" s="268"/>
      <c r="B36" s="268"/>
      <c r="C36" s="270"/>
      <c r="D36" s="270"/>
      <c r="E36" s="270"/>
      <c r="F36" s="270"/>
      <c r="G36" s="270"/>
      <c r="H36" s="270"/>
      <c r="I36" s="270"/>
      <c r="J36" s="270"/>
      <c r="K36" s="271"/>
      <c r="L36" s="271"/>
      <c r="M36" s="271"/>
      <c r="N36" s="271"/>
      <c r="O36" s="271"/>
      <c r="P36" s="270"/>
      <c r="Q36" s="246"/>
    </row>
    <row r="37" spans="1:17" ht="13.5">
      <c r="A37" s="268"/>
      <c r="B37" s="269" t="s">
        <v>1015</v>
      </c>
      <c r="C37" s="270"/>
      <c r="D37" s="270"/>
      <c r="E37" s="270"/>
      <c r="F37" s="270"/>
      <c r="G37" s="270"/>
      <c r="H37" s="270"/>
      <c r="I37" s="270"/>
      <c r="J37" s="270"/>
      <c r="K37" s="271"/>
      <c r="L37" s="271"/>
      <c r="M37" s="271"/>
      <c r="N37" s="271"/>
      <c r="O37" s="271"/>
      <c r="P37" s="270"/>
      <c r="Q37" s="246"/>
    </row>
    <row r="38" spans="1:17" ht="13.5">
      <c r="A38" s="249" t="s">
        <v>176</v>
      </c>
      <c r="B38" s="249" t="s">
        <v>1016</v>
      </c>
      <c r="C38" s="6"/>
      <c r="D38" s="6"/>
      <c r="E38" s="6"/>
      <c r="F38" s="6"/>
      <c r="G38" s="6"/>
      <c r="H38" s="6"/>
      <c r="I38" s="6"/>
      <c r="J38" s="6"/>
      <c r="K38" s="271"/>
      <c r="L38" s="271"/>
      <c r="M38" s="271"/>
      <c r="N38" s="271"/>
      <c r="O38" s="271"/>
      <c r="P38" s="272">
        <f>SUM(C38:J38)</f>
        <v>0</v>
      </c>
      <c r="Q38" s="246"/>
    </row>
    <row r="39" spans="1:17" ht="13.5">
      <c r="A39" s="249" t="s">
        <v>177</v>
      </c>
      <c r="B39" s="249" t="s">
        <v>1017</v>
      </c>
      <c r="C39" s="6"/>
      <c r="D39" s="6"/>
      <c r="E39" s="6"/>
      <c r="F39" s="6"/>
      <c r="G39" s="6"/>
      <c r="H39" s="6"/>
      <c r="I39" s="6"/>
      <c r="J39" s="6"/>
      <c r="K39" s="271"/>
      <c r="L39" s="271"/>
      <c r="M39" s="271"/>
      <c r="N39" s="271"/>
      <c r="O39" s="271"/>
      <c r="P39" s="272">
        <f>SUM(C39:J39)</f>
        <v>0</v>
      </c>
      <c r="Q39" s="246"/>
    </row>
    <row r="40" spans="1:17" ht="13.5">
      <c r="A40" s="249" t="s">
        <v>178</v>
      </c>
      <c r="B40" s="249" t="s">
        <v>179</v>
      </c>
      <c r="C40" s="6"/>
      <c r="D40" s="6"/>
      <c r="E40" s="6"/>
      <c r="F40" s="6"/>
      <c r="G40" s="6"/>
      <c r="H40" s="6"/>
      <c r="I40" s="6"/>
      <c r="J40" s="6"/>
      <c r="K40" s="271"/>
      <c r="L40" s="271"/>
      <c r="M40" s="271"/>
      <c r="N40" s="271"/>
      <c r="O40" s="271"/>
      <c r="P40" s="272">
        <f>SUM(C40:J40)</f>
        <v>0</v>
      </c>
      <c r="Q40" s="246"/>
    </row>
    <row r="41" spans="1:17" ht="13.5">
      <c r="A41" s="268"/>
      <c r="B41" s="268"/>
      <c r="C41" s="270"/>
      <c r="D41" s="270"/>
      <c r="E41" s="270"/>
      <c r="F41" s="270"/>
      <c r="G41" s="270"/>
      <c r="H41" s="270"/>
      <c r="I41" s="270"/>
      <c r="J41" s="270"/>
      <c r="K41" s="271"/>
      <c r="L41" s="271"/>
      <c r="M41" s="271"/>
      <c r="N41" s="271"/>
      <c r="O41" s="271"/>
      <c r="P41" s="270"/>
      <c r="Q41" s="246"/>
    </row>
    <row r="42" spans="1:17" ht="13.5">
      <c r="A42" s="268"/>
      <c r="B42" s="269" t="s">
        <v>180</v>
      </c>
      <c r="C42" s="270"/>
      <c r="D42" s="270"/>
      <c r="E42" s="270"/>
      <c r="F42" s="270"/>
      <c r="G42" s="270"/>
      <c r="H42" s="270"/>
      <c r="I42" s="270"/>
      <c r="J42" s="270"/>
      <c r="K42" s="271"/>
      <c r="L42" s="271"/>
      <c r="M42" s="271"/>
      <c r="N42" s="271"/>
      <c r="O42" s="271"/>
      <c r="P42" s="270"/>
      <c r="Q42" s="246"/>
    </row>
    <row r="43" spans="1:17" ht="13.5">
      <c r="A43" s="274" t="s">
        <v>181</v>
      </c>
      <c r="B43" s="249" t="s">
        <v>182</v>
      </c>
      <c r="C43" s="270"/>
      <c r="D43" s="270"/>
      <c r="E43" s="6"/>
      <c r="F43" s="270"/>
      <c r="G43" s="6"/>
      <c r="H43" s="270"/>
      <c r="I43" s="270"/>
      <c r="J43" s="270"/>
      <c r="K43" s="7"/>
      <c r="L43" s="271"/>
      <c r="M43" s="271"/>
      <c r="N43" s="271"/>
      <c r="O43" s="271"/>
      <c r="P43" s="272">
        <f t="shared" ref="P43:P50" si="0">SUM(E43,G43,K43)</f>
        <v>0</v>
      </c>
      <c r="Q43" s="246"/>
    </row>
    <row r="44" spans="1:17" ht="13.5">
      <c r="A44" s="274" t="s">
        <v>183</v>
      </c>
      <c r="B44" s="249" t="s">
        <v>184</v>
      </c>
      <c r="C44" s="270"/>
      <c r="D44" s="270"/>
      <c r="E44" s="6"/>
      <c r="F44" s="270"/>
      <c r="G44" s="6"/>
      <c r="H44" s="270"/>
      <c r="I44" s="270"/>
      <c r="J44" s="270"/>
      <c r="K44" s="7"/>
      <c r="L44" s="271"/>
      <c r="M44" s="271"/>
      <c r="N44" s="271"/>
      <c r="O44" s="271"/>
      <c r="P44" s="272">
        <f t="shared" si="0"/>
        <v>0</v>
      </c>
      <c r="Q44" s="246"/>
    </row>
    <row r="45" spans="1:17" ht="13.5">
      <c r="A45" s="274" t="s">
        <v>185</v>
      </c>
      <c r="B45" s="249" t="s">
        <v>186</v>
      </c>
      <c r="C45" s="270"/>
      <c r="D45" s="270"/>
      <c r="E45" s="6"/>
      <c r="F45" s="270"/>
      <c r="G45" s="6"/>
      <c r="H45" s="270"/>
      <c r="I45" s="270"/>
      <c r="J45" s="270"/>
      <c r="K45" s="7"/>
      <c r="L45" s="271"/>
      <c r="M45" s="271"/>
      <c r="N45" s="271"/>
      <c r="O45" s="271"/>
      <c r="P45" s="272">
        <f t="shared" si="0"/>
        <v>0</v>
      </c>
      <c r="Q45" s="246"/>
    </row>
    <row r="46" spans="1:17" ht="13.5">
      <c r="A46" s="274" t="s">
        <v>187</v>
      </c>
      <c r="B46" s="249" t="s">
        <v>188</v>
      </c>
      <c r="C46" s="270"/>
      <c r="D46" s="270"/>
      <c r="E46" s="6"/>
      <c r="F46" s="270"/>
      <c r="G46" s="6"/>
      <c r="H46" s="270"/>
      <c r="I46" s="270"/>
      <c r="J46" s="270"/>
      <c r="K46" s="7"/>
      <c r="L46" s="271"/>
      <c r="M46" s="271"/>
      <c r="N46" s="271"/>
      <c r="O46" s="271"/>
      <c r="P46" s="272">
        <f t="shared" si="0"/>
        <v>0</v>
      </c>
      <c r="Q46" s="246"/>
    </row>
    <row r="47" spans="1:17" ht="13.5">
      <c r="A47" s="274" t="s">
        <v>189</v>
      </c>
      <c r="B47" s="249" t="s">
        <v>190</v>
      </c>
      <c r="C47" s="270"/>
      <c r="D47" s="270"/>
      <c r="E47" s="6"/>
      <c r="F47" s="270"/>
      <c r="G47" s="6"/>
      <c r="H47" s="270"/>
      <c r="I47" s="270"/>
      <c r="J47" s="270"/>
      <c r="K47" s="7"/>
      <c r="L47" s="271"/>
      <c r="M47" s="271"/>
      <c r="N47" s="271"/>
      <c r="O47" s="271"/>
      <c r="P47" s="272">
        <f t="shared" si="0"/>
        <v>0</v>
      </c>
      <c r="Q47" s="246"/>
    </row>
    <row r="48" spans="1:17" ht="13.5">
      <c r="A48" s="274" t="s">
        <v>191</v>
      </c>
      <c r="B48" s="249" t="s">
        <v>192</v>
      </c>
      <c r="C48" s="270"/>
      <c r="D48" s="270"/>
      <c r="E48" s="6"/>
      <c r="F48" s="270"/>
      <c r="G48" s="6"/>
      <c r="H48" s="270"/>
      <c r="I48" s="270"/>
      <c r="J48" s="270"/>
      <c r="K48" s="7"/>
      <c r="L48" s="271"/>
      <c r="M48" s="271"/>
      <c r="N48" s="271"/>
      <c r="O48" s="271"/>
      <c r="P48" s="272">
        <f t="shared" si="0"/>
        <v>0</v>
      </c>
      <c r="Q48" s="246"/>
    </row>
    <row r="49" spans="1:17" ht="13.5">
      <c r="A49" s="249" t="s">
        <v>1019</v>
      </c>
      <c r="B49" s="249" t="s">
        <v>193</v>
      </c>
      <c r="C49" s="270"/>
      <c r="D49" s="270"/>
      <c r="E49" s="6"/>
      <c r="F49" s="270"/>
      <c r="G49" s="6"/>
      <c r="H49" s="270"/>
      <c r="I49" s="270"/>
      <c r="J49" s="270"/>
      <c r="K49" s="7"/>
      <c r="L49" s="271"/>
      <c r="M49" s="271"/>
      <c r="N49" s="271"/>
      <c r="O49" s="271"/>
      <c r="P49" s="272">
        <f t="shared" si="0"/>
        <v>0</v>
      </c>
      <c r="Q49" s="246"/>
    </row>
    <row r="50" spans="1:17" ht="13.5">
      <c r="A50" s="274" t="s">
        <v>1018</v>
      </c>
      <c r="B50" s="249" t="s">
        <v>1020</v>
      </c>
      <c r="C50" s="270"/>
      <c r="D50" s="270"/>
      <c r="E50" s="6"/>
      <c r="F50" s="270"/>
      <c r="G50" s="6"/>
      <c r="H50" s="270"/>
      <c r="I50" s="270"/>
      <c r="J50" s="270"/>
      <c r="K50" s="7"/>
      <c r="L50" s="271"/>
      <c r="M50" s="271"/>
      <c r="N50" s="271"/>
      <c r="O50" s="271"/>
      <c r="P50" s="272">
        <f t="shared" si="0"/>
        <v>0</v>
      </c>
      <c r="Q50" s="246"/>
    </row>
    <row r="51" spans="1:17" ht="13.5">
      <c r="A51" s="268"/>
      <c r="B51" s="268"/>
      <c r="C51" s="270"/>
      <c r="D51" s="270"/>
      <c r="E51" s="270"/>
      <c r="F51" s="270"/>
      <c r="G51" s="270"/>
      <c r="H51" s="270"/>
      <c r="I51" s="270"/>
      <c r="J51" s="270"/>
      <c r="K51" s="271"/>
      <c r="L51" s="271"/>
      <c r="M51" s="271"/>
      <c r="N51" s="271"/>
      <c r="O51" s="271"/>
      <c r="P51" s="270"/>
      <c r="Q51" s="246"/>
    </row>
    <row r="52" spans="1:17" ht="13.5">
      <c r="A52" s="268"/>
      <c r="B52" s="269" t="s">
        <v>1021</v>
      </c>
      <c r="C52" s="270"/>
      <c r="D52" s="270"/>
      <c r="E52" s="270"/>
      <c r="F52" s="270"/>
      <c r="G52" s="270"/>
      <c r="H52" s="270"/>
      <c r="I52" s="270"/>
      <c r="J52" s="270"/>
      <c r="K52" s="271"/>
      <c r="L52" s="271"/>
      <c r="M52" s="271"/>
      <c r="N52" s="271"/>
      <c r="O52" s="271"/>
      <c r="P52" s="270"/>
      <c r="Q52" s="246"/>
    </row>
    <row r="53" spans="1:17" ht="13.5">
      <c r="A53" s="249" t="s">
        <v>194</v>
      </c>
      <c r="B53" s="249" t="s">
        <v>1022</v>
      </c>
      <c r="C53" s="270"/>
      <c r="D53" s="270"/>
      <c r="E53" s="270"/>
      <c r="F53" s="270"/>
      <c r="G53" s="270"/>
      <c r="H53" s="270"/>
      <c r="I53" s="270"/>
      <c r="J53" s="270"/>
      <c r="K53" s="271"/>
      <c r="L53" s="7"/>
      <c r="M53" s="271"/>
      <c r="N53" s="271"/>
      <c r="O53" s="271"/>
      <c r="P53" s="272">
        <f>L53</f>
        <v>0</v>
      </c>
      <c r="Q53" s="246"/>
    </row>
    <row r="54" spans="1:17" ht="13.5">
      <c r="A54" s="275" t="s">
        <v>80</v>
      </c>
      <c r="B54" s="275" t="s">
        <v>81</v>
      </c>
      <c r="C54" s="270"/>
      <c r="D54" s="270"/>
      <c r="E54" s="270"/>
      <c r="F54" s="270"/>
      <c r="G54" s="270"/>
      <c r="H54" s="270"/>
      <c r="I54" s="270"/>
      <c r="J54" s="270"/>
      <c r="K54" s="271"/>
      <c r="L54" s="271"/>
      <c r="M54" s="7"/>
      <c r="N54" s="271"/>
      <c r="O54" s="271"/>
      <c r="P54" s="272">
        <f>M54</f>
        <v>0</v>
      </c>
      <c r="Q54" s="246"/>
    </row>
    <row r="55" spans="1:17" ht="13.5">
      <c r="A55" s="249" t="s">
        <v>195</v>
      </c>
      <c r="B55" s="249" t="s">
        <v>1023</v>
      </c>
      <c r="C55" s="270"/>
      <c r="D55" s="270"/>
      <c r="E55" s="270"/>
      <c r="F55" s="270"/>
      <c r="G55" s="270"/>
      <c r="H55" s="270"/>
      <c r="I55" s="270"/>
      <c r="J55" s="270"/>
      <c r="K55" s="7"/>
      <c r="L55" s="7"/>
      <c r="M55" s="271"/>
      <c r="N55" s="271"/>
      <c r="O55" s="271"/>
      <c r="P55" s="272">
        <f>SUM(K55:L55)</f>
        <v>0</v>
      </c>
      <c r="Q55" s="246"/>
    </row>
    <row r="56" spans="1:17" ht="13.5">
      <c r="A56" s="249" t="s">
        <v>82</v>
      </c>
      <c r="B56" s="249" t="s">
        <v>83</v>
      </c>
      <c r="C56" s="270"/>
      <c r="D56" s="270"/>
      <c r="E56" s="270"/>
      <c r="F56" s="270"/>
      <c r="G56" s="270"/>
      <c r="H56" s="270"/>
      <c r="I56" s="270"/>
      <c r="J56" s="270"/>
      <c r="K56" s="271"/>
      <c r="L56" s="271"/>
      <c r="M56" s="7"/>
      <c r="N56" s="271"/>
      <c r="O56" s="271"/>
      <c r="P56" s="272">
        <f>M56</f>
        <v>0</v>
      </c>
      <c r="Q56" s="246"/>
    </row>
    <row r="57" spans="1:17" ht="13.5">
      <c r="A57" s="249" t="s">
        <v>82</v>
      </c>
      <c r="B57" s="249" t="s">
        <v>404</v>
      </c>
      <c r="C57" s="270"/>
      <c r="D57" s="270"/>
      <c r="E57" s="270"/>
      <c r="F57" s="270"/>
      <c r="G57" s="270"/>
      <c r="H57" s="270"/>
      <c r="I57" s="270"/>
      <c r="J57" s="270"/>
      <c r="K57" s="271"/>
      <c r="L57" s="271"/>
      <c r="M57" s="271"/>
      <c r="N57" s="7"/>
      <c r="O57" s="271"/>
      <c r="P57" s="272">
        <f>N57</f>
        <v>0</v>
      </c>
      <c r="Q57" s="246"/>
    </row>
    <row r="58" spans="1:17" ht="13.5">
      <c r="A58" s="249" t="s">
        <v>1024</v>
      </c>
      <c r="B58" s="249" t="s">
        <v>1025</v>
      </c>
      <c r="C58" s="270"/>
      <c r="D58" s="270"/>
      <c r="E58" s="270"/>
      <c r="F58" s="270"/>
      <c r="G58" s="270"/>
      <c r="H58" s="270"/>
      <c r="I58" s="270"/>
      <c r="J58" s="270"/>
      <c r="K58" s="271"/>
      <c r="L58" s="7"/>
      <c r="M58" s="271"/>
      <c r="N58" s="271"/>
      <c r="O58" s="271"/>
      <c r="P58" s="272">
        <f>L58</f>
        <v>0</v>
      </c>
      <c r="Q58" s="246"/>
    </row>
    <row r="59" spans="1:17" ht="13.5">
      <c r="A59" s="249" t="s">
        <v>84</v>
      </c>
      <c r="B59" s="249" t="s">
        <v>85</v>
      </c>
      <c r="C59" s="270"/>
      <c r="D59" s="270"/>
      <c r="E59" s="270"/>
      <c r="F59" s="270"/>
      <c r="G59" s="270"/>
      <c r="H59" s="270"/>
      <c r="I59" s="270"/>
      <c r="J59" s="270"/>
      <c r="K59" s="271"/>
      <c r="L59" s="271"/>
      <c r="M59" s="7"/>
      <c r="N59" s="271"/>
      <c r="O59" s="271"/>
      <c r="P59" s="272">
        <f>M59</f>
        <v>0</v>
      </c>
      <c r="Q59" s="246"/>
    </row>
    <row r="60" spans="1:17" ht="13.5">
      <c r="A60" s="264"/>
      <c r="B60" s="264"/>
      <c r="C60" s="270"/>
      <c r="D60" s="270"/>
      <c r="E60" s="270"/>
      <c r="F60" s="270"/>
      <c r="G60" s="270"/>
      <c r="H60" s="270"/>
      <c r="I60" s="270"/>
      <c r="J60" s="270"/>
      <c r="K60" s="271"/>
      <c r="L60" s="271"/>
      <c r="M60" s="271"/>
      <c r="N60" s="271"/>
      <c r="O60" s="271"/>
      <c r="P60" s="270"/>
      <c r="Q60" s="246"/>
    </row>
    <row r="61" spans="1:17" ht="13.5">
      <c r="A61" s="276"/>
      <c r="B61" s="277" t="s">
        <v>196</v>
      </c>
      <c r="C61" s="272">
        <f>SUM(C14:C17,C20:C23,C26:C29,C32:C35,C38:C40)</f>
        <v>0</v>
      </c>
      <c r="D61" s="272">
        <f>SUM(D14:D17,D20:D23,D26:D29,D32:D35,D38:D40)</f>
        <v>0</v>
      </c>
      <c r="E61" s="272">
        <f>SUM(E14:E17,E20:E23,E26:E29,E32:E35,E38:E40,E43:E50)</f>
        <v>0</v>
      </c>
      <c r="F61" s="272">
        <f>SUM(F14:F17,F20:F23,F26:F29,F32:F35,F38:F40)</f>
        <v>0</v>
      </c>
      <c r="G61" s="272">
        <f>SUM(G14:G17,G20:G23,G26:G29,G32:G35,G38:G40,G43:G50)</f>
        <v>0</v>
      </c>
      <c r="H61" s="272">
        <f>SUM(H14:H17,H20:H23,H26:H29,H32:H35,H38:H40)</f>
        <v>0</v>
      </c>
      <c r="I61" s="272">
        <f>SUM(I14:I17,I20:I23,I26:I29,I32:I35,I38:I40)</f>
        <v>0</v>
      </c>
      <c r="J61" s="272">
        <f>SUM(J14:J17,J20:J23,J26:J29,J32:J35,J38:J40)</f>
        <v>0</v>
      </c>
      <c r="K61" s="272">
        <f>SUM(K14,K17,K43:K50,K55)</f>
        <v>0</v>
      </c>
      <c r="L61" s="272">
        <f>SUM(L14,L17,L53,L55,L58)</f>
        <v>0</v>
      </c>
      <c r="M61" s="272">
        <f>SUM(M54,M56,M59)</f>
        <v>0</v>
      </c>
      <c r="N61" s="272">
        <f>SUM(N14,N57)</f>
        <v>0</v>
      </c>
      <c r="O61" s="272">
        <v>0</v>
      </c>
      <c r="P61" s="272">
        <f>SUM(P14:P17,P20:P23,P26:P29,P32:P35,P38:P40,P43:P50,P53:P59)</f>
        <v>0</v>
      </c>
      <c r="Q61" s="246"/>
    </row>
    <row r="62" spans="1:17" ht="13.5">
      <c r="A62" s="264"/>
      <c r="B62" s="264"/>
      <c r="C62" s="270"/>
      <c r="D62" s="270"/>
      <c r="E62" s="270"/>
      <c r="F62" s="270"/>
      <c r="G62" s="270"/>
      <c r="H62" s="270"/>
      <c r="I62" s="270"/>
      <c r="J62" s="270"/>
      <c r="K62" s="271"/>
      <c r="L62" s="271"/>
      <c r="M62" s="271"/>
      <c r="N62" s="271"/>
      <c r="O62" s="271"/>
      <c r="P62" s="270"/>
      <c r="Q62" s="246"/>
    </row>
    <row r="63" spans="1:17" ht="13.5">
      <c r="A63" s="268"/>
      <c r="B63" s="268"/>
      <c r="C63" s="270"/>
      <c r="D63" s="270"/>
      <c r="E63" s="270"/>
      <c r="F63" s="270"/>
      <c r="G63" s="270"/>
      <c r="H63" s="270"/>
      <c r="I63" s="270"/>
      <c r="J63" s="270"/>
      <c r="K63" s="271"/>
      <c r="L63" s="271"/>
      <c r="M63" s="271"/>
      <c r="N63" s="271"/>
      <c r="O63" s="271"/>
      <c r="P63" s="270"/>
      <c r="Q63" s="246"/>
    </row>
    <row r="64" spans="1:17" ht="13.5">
      <c r="A64" s="268"/>
      <c r="B64" s="269" t="s">
        <v>197</v>
      </c>
      <c r="C64" s="270"/>
      <c r="D64" s="270"/>
      <c r="E64" s="270"/>
      <c r="F64" s="270"/>
      <c r="G64" s="270"/>
      <c r="H64" s="270"/>
      <c r="I64" s="270"/>
      <c r="J64" s="270"/>
      <c r="K64" s="271"/>
      <c r="L64" s="271"/>
      <c r="M64" s="271"/>
      <c r="N64" s="271"/>
      <c r="O64" s="271"/>
      <c r="P64" s="270"/>
      <c r="Q64" s="246"/>
    </row>
    <row r="65" spans="1:17" ht="13.5">
      <c r="A65" s="249" t="s">
        <v>86</v>
      </c>
      <c r="B65" s="249" t="s">
        <v>87</v>
      </c>
      <c r="C65" s="6"/>
      <c r="D65" s="6"/>
      <c r="E65" s="6"/>
      <c r="F65" s="6"/>
      <c r="G65" s="6"/>
      <c r="H65" s="6"/>
      <c r="I65" s="6"/>
      <c r="J65" s="6"/>
      <c r="K65" s="271"/>
      <c r="L65" s="271"/>
      <c r="M65" s="271"/>
      <c r="N65" s="271"/>
      <c r="O65" s="271"/>
      <c r="P65" s="272">
        <f>SUM(C65:J65)</f>
        <v>0</v>
      </c>
      <c r="Q65" s="246"/>
    </row>
    <row r="66" spans="1:17" ht="13.5">
      <c r="A66" s="249" t="s">
        <v>198</v>
      </c>
      <c r="B66" s="249" t="s">
        <v>199</v>
      </c>
      <c r="C66" s="6"/>
      <c r="D66" s="6"/>
      <c r="E66" s="6"/>
      <c r="F66" s="6"/>
      <c r="G66" s="6"/>
      <c r="H66" s="6"/>
      <c r="I66" s="6"/>
      <c r="J66" s="6"/>
      <c r="K66" s="7"/>
      <c r="L66" s="271"/>
      <c r="M66" s="271"/>
      <c r="N66" s="271"/>
      <c r="O66" s="271"/>
      <c r="P66" s="272">
        <f>SUM(C66:K66)</f>
        <v>0</v>
      </c>
      <c r="Q66" s="246"/>
    </row>
    <row r="67" spans="1:17" ht="13.5">
      <c r="A67" s="249" t="s">
        <v>200</v>
      </c>
      <c r="B67" s="249" t="s">
        <v>201</v>
      </c>
      <c r="C67" s="6"/>
      <c r="D67" s="6"/>
      <c r="E67" s="6"/>
      <c r="F67" s="6"/>
      <c r="G67" s="6"/>
      <c r="H67" s="6"/>
      <c r="I67" s="6"/>
      <c r="J67" s="6"/>
      <c r="K67" s="271"/>
      <c r="L67" s="271"/>
      <c r="M67" s="271"/>
      <c r="N67" s="271"/>
      <c r="O67" s="271"/>
      <c r="P67" s="272">
        <f t="shared" ref="P67:P72" si="1">SUM(C67:J67)</f>
        <v>0</v>
      </c>
      <c r="Q67" s="246"/>
    </row>
    <row r="68" spans="1:17" ht="13.5">
      <c r="A68" s="249" t="s">
        <v>202</v>
      </c>
      <c r="B68" s="249" t="s">
        <v>203</v>
      </c>
      <c r="C68" s="6"/>
      <c r="D68" s="6"/>
      <c r="E68" s="6"/>
      <c r="F68" s="6"/>
      <c r="G68" s="6"/>
      <c r="H68" s="6"/>
      <c r="I68" s="6"/>
      <c r="J68" s="6"/>
      <c r="K68" s="271"/>
      <c r="L68" s="271"/>
      <c r="M68" s="271"/>
      <c r="N68" s="271"/>
      <c r="O68" s="271"/>
      <c r="P68" s="272">
        <f t="shared" si="1"/>
        <v>0</v>
      </c>
      <c r="Q68" s="246"/>
    </row>
    <row r="69" spans="1:17" ht="13.5">
      <c r="A69" s="249" t="s">
        <v>204</v>
      </c>
      <c r="B69" s="249" t="s">
        <v>205</v>
      </c>
      <c r="C69" s="6"/>
      <c r="D69" s="6"/>
      <c r="E69" s="6"/>
      <c r="F69" s="6"/>
      <c r="G69" s="6"/>
      <c r="H69" s="6"/>
      <c r="I69" s="6"/>
      <c r="J69" s="6"/>
      <c r="K69" s="271"/>
      <c r="L69" s="271"/>
      <c r="M69" s="271"/>
      <c r="N69" s="271"/>
      <c r="O69" s="271"/>
      <c r="P69" s="272">
        <f t="shared" si="1"/>
        <v>0</v>
      </c>
      <c r="Q69" s="246"/>
    </row>
    <row r="70" spans="1:17" ht="13.5">
      <c r="A70" s="249" t="s">
        <v>206</v>
      </c>
      <c r="B70" s="249" t="s">
        <v>207</v>
      </c>
      <c r="C70" s="6"/>
      <c r="D70" s="6"/>
      <c r="E70" s="6"/>
      <c r="F70" s="6"/>
      <c r="G70" s="6"/>
      <c r="H70" s="6"/>
      <c r="I70" s="6"/>
      <c r="J70" s="6"/>
      <c r="K70" s="271"/>
      <c r="L70" s="271"/>
      <c r="M70" s="271"/>
      <c r="N70" s="271"/>
      <c r="O70" s="271"/>
      <c r="P70" s="272">
        <f t="shared" si="1"/>
        <v>0</v>
      </c>
      <c r="Q70" s="246"/>
    </row>
    <row r="71" spans="1:17" ht="13.5">
      <c r="A71" s="249" t="s">
        <v>78</v>
      </c>
      <c r="B71" s="249" t="s">
        <v>79</v>
      </c>
      <c r="C71" s="6"/>
      <c r="D71" s="6"/>
      <c r="E71" s="6"/>
      <c r="F71" s="6"/>
      <c r="G71" s="6"/>
      <c r="H71" s="6"/>
      <c r="I71" s="6"/>
      <c r="J71" s="6"/>
      <c r="K71" s="271"/>
      <c r="L71" s="271"/>
      <c r="M71" s="271"/>
      <c r="N71" s="271"/>
      <c r="O71" s="271"/>
      <c r="P71" s="272">
        <f t="shared" si="1"/>
        <v>0</v>
      </c>
      <c r="Q71" s="246"/>
    </row>
    <row r="72" spans="1:17" ht="13.5">
      <c r="A72" s="249" t="s">
        <v>208</v>
      </c>
      <c r="B72" s="249" t="s">
        <v>209</v>
      </c>
      <c r="C72" s="6"/>
      <c r="D72" s="6"/>
      <c r="E72" s="6"/>
      <c r="F72" s="6"/>
      <c r="G72" s="6"/>
      <c r="H72" s="6"/>
      <c r="I72" s="6"/>
      <c r="J72" s="6"/>
      <c r="K72" s="271"/>
      <c r="L72" s="271"/>
      <c r="M72" s="271"/>
      <c r="N72" s="271"/>
      <c r="O72" s="271"/>
      <c r="P72" s="272">
        <f t="shared" si="1"/>
        <v>0</v>
      </c>
      <c r="Q72" s="246"/>
    </row>
    <row r="73" spans="1:17" ht="13.5">
      <c r="A73" s="249" t="s">
        <v>210</v>
      </c>
      <c r="B73" s="249" t="s">
        <v>211</v>
      </c>
      <c r="C73" s="6"/>
      <c r="D73" s="6"/>
      <c r="E73" s="6"/>
      <c r="F73" s="6"/>
      <c r="G73" s="6"/>
      <c r="H73" s="6"/>
      <c r="I73" s="6"/>
      <c r="J73" s="6"/>
      <c r="K73" s="7"/>
      <c r="L73" s="271"/>
      <c r="M73" s="271"/>
      <c r="N73" s="271"/>
      <c r="O73" s="271"/>
      <c r="P73" s="272">
        <f>SUM(C73:K73)</f>
        <v>0</v>
      </c>
      <c r="Q73" s="246"/>
    </row>
    <row r="74" spans="1:17" ht="13.5">
      <c r="A74" s="268"/>
      <c r="B74" s="268"/>
      <c r="C74" s="270"/>
      <c r="D74" s="270"/>
      <c r="E74" s="270"/>
      <c r="F74" s="270"/>
      <c r="G74" s="270"/>
      <c r="H74" s="270"/>
      <c r="I74" s="270"/>
      <c r="J74" s="270"/>
      <c r="K74" s="271"/>
      <c r="L74" s="271"/>
      <c r="M74" s="271"/>
      <c r="N74" s="271"/>
      <c r="O74" s="271"/>
      <c r="P74" s="270"/>
      <c r="Q74" s="246"/>
    </row>
    <row r="75" spans="1:17" ht="13.5">
      <c r="A75" s="268"/>
      <c r="B75" s="269" t="s">
        <v>212</v>
      </c>
      <c r="C75" s="270"/>
      <c r="D75" s="270"/>
      <c r="E75" s="270"/>
      <c r="F75" s="270"/>
      <c r="G75" s="270"/>
      <c r="H75" s="270"/>
      <c r="I75" s="270"/>
      <c r="J75" s="270"/>
      <c r="K75" s="271"/>
      <c r="L75" s="271"/>
      <c r="M75" s="271"/>
      <c r="N75" s="271"/>
      <c r="O75" s="271"/>
      <c r="P75" s="270"/>
      <c r="Q75" s="246"/>
    </row>
    <row r="76" spans="1:17" ht="13.5">
      <c r="A76" s="249" t="s">
        <v>213</v>
      </c>
      <c r="B76" s="249" t="s">
        <v>214</v>
      </c>
      <c r="C76" s="6"/>
      <c r="D76" s="6"/>
      <c r="E76" s="6"/>
      <c r="F76" s="6"/>
      <c r="G76" s="6"/>
      <c r="H76" s="6"/>
      <c r="I76" s="6"/>
      <c r="J76" s="6"/>
      <c r="K76" s="271"/>
      <c r="L76" s="271"/>
      <c r="M76" s="271"/>
      <c r="N76" s="271"/>
      <c r="O76" s="271"/>
      <c r="P76" s="272">
        <f>SUM(C76:J76)</f>
        <v>0</v>
      </c>
      <c r="Q76" s="246"/>
    </row>
    <row r="77" spans="1:17" ht="13.5">
      <c r="A77" s="249" t="s">
        <v>215</v>
      </c>
      <c r="B77" s="249" t="s">
        <v>1027</v>
      </c>
      <c r="C77" s="6"/>
      <c r="D77" s="6"/>
      <c r="E77" s="6"/>
      <c r="F77" s="6"/>
      <c r="G77" s="6"/>
      <c r="H77" s="6"/>
      <c r="I77" s="6"/>
      <c r="J77" s="6"/>
      <c r="K77" s="271"/>
      <c r="L77" s="271"/>
      <c r="M77" s="271"/>
      <c r="N77" s="271"/>
      <c r="O77" s="271"/>
      <c r="P77" s="272">
        <f>SUM(C77:J77)</f>
        <v>0</v>
      </c>
      <c r="Q77" s="246"/>
    </row>
    <row r="78" spans="1:17" ht="13.5">
      <c r="A78" s="249" t="s">
        <v>1028</v>
      </c>
      <c r="B78" s="249" t="s">
        <v>1029</v>
      </c>
      <c r="C78" s="6"/>
      <c r="D78" s="6"/>
      <c r="E78" s="6"/>
      <c r="F78" s="6"/>
      <c r="G78" s="6"/>
      <c r="H78" s="6"/>
      <c r="I78" s="6"/>
      <c r="J78" s="6"/>
      <c r="K78" s="271"/>
      <c r="L78" s="271"/>
      <c r="M78" s="271"/>
      <c r="N78" s="271"/>
      <c r="O78" s="271"/>
      <c r="P78" s="272">
        <f>SUM(C78:J78)</f>
        <v>0</v>
      </c>
      <c r="Q78" s="246"/>
    </row>
    <row r="79" spans="1:17" ht="13.5">
      <c r="A79" s="249" t="s">
        <v>1030</v>
      </c>
      <c r="B79" s="249" t="s">
        <v>1031</v>
      </c>
      <c r="C79" s="6"/>
      <c r="D79" s="6"/>
      <c r="E79" s="6"/>
      <c r="F79" s="6"/>
      <c r="G79" s="6"/>
      <c r="H79" s="6"/>
      <c r="I79" s="6"/>
      <c r="J79" s="6"/>
      <c r="K79" s="271"/>
      <c r="L79" s="271"/>
      <c r="M79" s="271"/>
      <c r="N79" s="271"/>
      <c r="O79" s="271"/>
      <c r="P79" s="272">
        <f>SUM(C79:J79)</f>
        <v>0</v>
      </c>
      <c r="Q79" s="246"/>
    </row>
    <row r="80" spans="1:17" ht="13.5">
      <c r="A80" s="268"/>
      <c r="B80" s="268"/>
      <c r="C80" s="270"/>
      <c r="D80" s="270"/>
      <c r="E80" s="270"/>
      <c r="F80" s="270"/>
      <c r="G80" s="270"/>
      <c r="H80" s="270"/>
      <c r="I80" s="270"/>
      <c r="J80" s="270"/>
      <c r="K80" s="271"/>
      <c r="L80" s="271"/>
      <c r="M80" s="271"/>
      <c r="N80" s="271"/>
      <c r="O80" s="271"/>
      <c r="P80" s="270"/>
      <c r="Q80" s="246"/>
    </row>
    <row r="81" spans="1:17" ht="13.5">
      <c r="A81" s="268"/>
      <c r="B81" s="269" t="s">
        <v>216</v>
      </c>
      <c r="C81" s="270"/>
      <c r="D81" s="270"/>
      <c r="E81" s="270"/>
      <c r="F81" s="270"/>
      <c r="G81" s="270"/>
      <c r="H81" s="270"/>
      <c r="I81" s="270"/>
      <c r="J81" s="270"/>
      <c r="K81" s="271"/>
      <c r="L81" s="271"/>
      <c r="M81" s="271"/>
      <c r="N81" s="271"/>
      <c r="O81" s="271"/>
      <c r="P81" s="270"/>
      <c r="Q81" s="246"/>
    </row>
    <row r="82" spans="1:17" ht="13.5">
      <c r="A82" s="249" t="s">
        <v>217</v>
      </c>
      <c r="B82" s="249" t="s">
        <v>1032</v>
      </c>
      <c r="C82" s="6"/>
      <c r="D82" s="6"/>
      <c r="E82" s="6"/>
      <c r="F82" s="6"/>
      <c r="G82" s="6"/>
      <c r="H82" s="6"/>
      <c r="I82" s="6"/>
      <c r="J82" s="6"/>
      <c r="K82" s="271"/>
      <c r="L82" s="271"/>
      <c r="M82" s="271"/>
      <c r="N82" s="271"/>
      <c r="O82" s="271"/>
      <c r="P82" s="272">
        <f>SUM(C82:J82)</f>
        <v>0</v>
      </c>
      <c r="Q82" s="246"/>
    </row>
    <row r="83" spans="1:17" ht="13.5">
      <c r="A83" s="249" t="s">
        <v>1034</v>
      </c>
      <c r="B83" s="249" t="s">
        <v>1035</v>
      </c>
      <c r="C83" s="6"/>
      <c r="D83" s="6"/>
      <c r="E83" s="6"/>
      <c r="F83" s="6"/>
      <c r="G83" s="6"/>
      <c r="H83" s="6"/>
      <c r="I83" s="6"/>
      <c r="J83" s="6"/>
      <c r="K83" s="271"/>
      <c r="L83" s="271"/>
      <c r="M83" s="271"/>
      <c r="N83" s="271"/>
      <c r="O83" s="271"/>
      <c r="P83" s="272">
        <f>SUM(C83:J83)</f>
        <v>0</v>
      </c>
      <c r="Q83" s="246"/>
    </row>
    <row r="84" spans="1:17" ht="13.5">
      <c r="A84" s="249" t="s">
        <v>218</v>
      </c>
      <c r="B84" s="249" t="s">
        <v>1033</v>
      </c>
      <c r="C84" s="6"/>
      <c r="D84" s="6"/>
      <c r="E84" s="6"/>
      <c r="F84" s="6"/>
      <c r="G84" s="6"/>
      <c r="H84" s="6"/>
      <c r="I84" s="6"/>
      <c r="J84" s="6"/>
      <c r="K84" s="7"/>
      <c r="L84" s="271"/>
      <c r="M84" s="271"/>
      <c r="N84" s="271"/>
      <c r="O84" s="271"/>
      <c r="P84" s="272">
        <f>SUM(C84:K84)</f>
        <v>0</v>
      </c>
      <c r="Q84" s="246"/>
    </row>
    <row r="85" spans="1:17" ht="13.5">
      <c r="A85" s="268"/>
      <c r="B85" s="268"/>
      <c r="C85" s="270"/>
      <c r="D85" s="270"/>
      <c r="E85" s="270"/>
      <c r="F85" s="270"/>
      <c r="G85" s="270"/>
      <c r="H85" s="270"/>
      <c r="I85" s="270"/>
      <c r="J85" s="270"/>
      <c r="K85" s="271"/>
      <c r="L85" s="271"/>
      <c r="M85" s="271"/>
      <c r="N85" s="271"/>
      <c r="O85" s="271"/>
      <c r="P85" s="270"/>
      <c r="Q85" s="246"/>
    </row>
    <row r="86" spans="1:17" ht="13.5">
      <c r="A86" s="278"/>
      <c r="B86" s="278" t="s">
        <v>219</v>
      </c>
      <c r="C86" s="272">
        <f t="shared" ref="C86:J86" si="2">SUM(C65:C73,C76:C79,C82:C84)</f>
        <v>0</v>
      </c>
      <c r="D86" s="272">
        <f t="shared" si="2"/>
        <v>0</v>
      </c>
      <c r="E86" s="272">
        <f t="shared" si="2"/>
        <v>0</v>
      </c>
      <c r="F86" s="272">
        <f t="shared" si="2"/>
        <v>0</v>
      </c>
      <c r="G86" s="272">
        <f t="shared" si="2"/>
        <v>0</v>
      </c>
      <c r="H86" s="272">
        <f t="shared" si="2"/>
        <v>0</v>
      </c>
      <c r="I86" s="272">
        <f t="shared" si="2"/>
        <v>0</v>
      </c>
      <c r="J86" s="272">
        <f t="shared" si="2"/>
        <v>0</v>
      </c>
      <c r="K86" s="272">
        <f>SUM(K66,K73,K84)</f>
        <v>0</v>
      </c>
      <c r="L86" s="272">
        <v>0</v>
      </c>
      <c r="M86" s="272">
        <v>0</v>
      </c>
      <c r="N86" s="272">
        <v>0</v>
      </c>
      <c r="O86" s="272">
        <v>0</v>
      </c>
      <c r="P86" s="272">
        <f>SUM(P65:P73,P76:P79,P82:P84)</f>
        <v>0</v>
      </c>
      <c r="Q86" s="246"/>
    </row>
    <row r="87" spans="1:17" ht="13.5">
      <c r="A87" s="268"/>
      <c r="B87" s="268"/>
      <c r="C87" s="270"/>
      <c r="D87" s="270"/>
      <c r="E87" s="270"/>
      <c r="F87" s="270"/>
      <c r="G87" s="270"/>
      <c r="H87" s="270"/>
      <c r="I87" s="270"/>
      <c r="J87" s="270"/>
      <c r="K87" s="271"/>
      <c r="L87" s="271"/>
      <c r="M87" s="271"/>
      <c r="N87" s="271"/>
      <c r="O87" s="271"/>
      <c r="P87" s="270"/>
      <c r="Q87" s="246"/>
    </row>
    <row r="88" spans="1:17" ht="13.5">
      <c r="A88" s="268"/>
      <c r="B88" s="269" t="s">
        <v>220</v>
      </c>
      <c r="C88" s="270"/>
      <c r="D88" s="270"/>
      <c r="E88" s="270"/>
      <c r="F88" s="270"/>
      <c r="G88" s="270"/>
      <c r="H88" s="270"/>
      <c r="I88" s="270"/>
      <c r="J88" s="270"/>
      <c r="K88" s="271"/>
      <c r="L88" s="271"/>
      <c r="M88" s="271"/>
      <c r="N88" s="271"/>
      <c r="O88" s="271"/>
      <c r="P88" s="270"/>
      <c r="Q88" s="246"/>
    </row>
    <row r="89" spans="1:17" ht="13.5">
      <c r="A89" s="249" t="s">
        <v>221</v>
      </c>
      <c r="B89" s="249" t="s">
        <v>222</v>
      </c>
      <c r="C89" s="6"/>
      <c r="D89" s="6"/>
      <c r="E89" s="6"/>
      <c r="F89" s="6"/>
      <c r="G89" s="6"/>
      <c r="H89" s="6"/>
      <c r="I89" s="6"/>
      <c r="J89" s="6"/>
      <c r="K89" s="271"/>
      <c r="L89" s="271"/>
      <c r="M89" s="271"/>
      <c r="N89" s="271"/>
      <c r="O89" s="271"/>
      <c r="P89" s="272">
        <f>SUM(C89:J89)</f>
        <v>0</v>
      </c>
      <c r="Q89" s="246"/>
    </row>
    <row r="90" spans="1:17" ht="13.5">
      <c r="A90" s="249" t="s">
        <v>223</v>
      </c>
      <c r="B90" s="249" t="s">
        <v>1036</v>
      </c>
      <c r="C90" s="6"/>
      <c r="D90" s="6"/>
      <c r="E90" s="6"/>
      <c r="F90" s="6"/>
      <c r="G90" s="6"/>
      <c r="H90" s="6"/>
      <c r="I90" s="6"/>
      <c r="J90" s="6"/>
      <c r="K90" s="271"/>
      <c r="L90" s="271"/>
      <c r="M90" s="271"/>
      <c r="N90" s="271"/>
      <c r="O90" s="271"/>
      <c r="P90" s="272">
        <f>SUM(C90:J90)</f>
        <v>0</v>
      </c>
      <c r="Q90" s="246"/>
    </row>
    <row r="91" spans="1:17" ht="13.5">
      <c r="A91" s="249" t="s">
        <v>224</v>
      </c>
      <c r="B91" s="249" t="s">
        <v>1037</v>
      </c>
      <c r="C91" s="6"/>
      <c r="D91" s="6"/>
      <c r="E91" s="6"/>
      <c r="F91" s="6"/>
      <c r="G91" s="6"/>
      <c r="H91" s="6"/>
      <c r="I91" s="6"/>
      <c r="J91" s="6"/>
      <c r="K91" s="271"/>
      <c r="L91" s="271"/>
      <c r="M91" s="271"/>
      <c r="N91" s="271"/>
      <c r="O91" s="271"/>
      <c r="P91" s="272">
        <f>SUM(C91:J91)</f>
        <v>0</v>
      </c>
      <c r="Q91" s="246"/>
    </row>
    <row r="92" spans="1:17" ht="13.5">
      <c r="A92" s="268"/>
      <c r="B92" s="268"/>
      <c r="C92" s="270"/>
      <c r="D92" s="270"/>
      <c r="E92" s="270"/>
      <c r="F92" s="270"/>
      <c r="G92" s="270"/>
      <c r="H92" s="270"/>
      <c r="I92" s="270"/>
      <c r="J92" s="270"/>
      <c r="K92" s="271"/>
      <c r="L92" s="271"/>
      <c r="M92" s="271"/>
      <c r="N92" s="271"/>
      <c r="O92" s="271"/>
      <c r="P92" s="270"/>
      <c r="Q92" s="246"/>
    </row>
    <row r="93" spans="1:17" ht="13.5">
      <c r="A93" s="278"/>
      <c r="B93" s="278" t="s">
        <v>225</v>
      </c>
      <c r="C93" s="272">
        <f>SUM(C89:C91)</f>
        <v>0</v>
      </c>
      <c r="D93" s="272">
        <f>SUM(D89:D91)</f>
        <v>0</v>
      </c>
      <c r="E93" s="272">
        <f t="shared" ref="E93:H93" si="3">SUM(E89:E91)</f>
        <v>0</v>
      </c>
      <c r="F93" s="272">
        <f t="shared" si="3"/>
        <v>0</v>
      </c>
      <c r="G93" s="272">
        <f t="shared" si="3"/>
        <v>0</v>
      </c>
      <c r="H93" s="272">
        <f t="shared" si="3"/>
        <v>0</v>
      </c>
      <c r="I93" s="272">
        <f>SUM(I89:I91)</f>
        <v>0</v>
      </c>
      <c r="J93" s="272">
        <f>SUM(J89:J91)</f>
        <v>0</v>
      </c>
      <c r="K93" s="272">
        <v>0</v>
      </c>
      <c r="L93" s="272">
        <v>0</v>
      </c>
      <c r="M93" s="272">
        <v>0</v>
      </c>
      <c r="N93" s="272">
        <v>0</v>
      </c>
      <c r="O93" s="272">
        <v>0</v>
      </c>
      <c r="P93" s="272">
        <f>SUM(P89:P91)</f>
        <v>0</v>
      </c>
      <c r="Q93" s="246"/>
    </row>
    <row r="94" spans="1:17" ht="13.5">
      <c r="A94" s="268"/>
      <c r="B94" s="268"/>
      <c r="C94" s="270"/>
      <c r="D94" s="270"/>
      <c r="E94" s="270"/>
      <c r="F94" s="270"/>
      <c r="G94" s="270"/>
      <c r="H94" s="270"/>
      <c r="I94" s="270"/>
      <c r="J94" s="270"/>
      <c r="K94" s="271"/>
      <c r="L94" s="271"/>
      <c r="M94" s="271"/>
      <c r="N94" s="271"/>
      <c r="O94" s="271"/>
      <c r="P94" s="270"/>
      <c r="Q94" s="246"/>
    </row>
    <row r="95" spans="1:17" ht="13.5">
      <c r="A95" s="278"/>
      <c r="B95" s="278" t="s">
        <v>226</v>
      </c>
      <c r="C95" s="272">
        <f>C86+C93</f>
        <v>0</v>
      </c>
      <c r="D95" s="272">
        <f t="shared" ref="D95:P95" si="4">D86+D93</f>
        <v>0</v>
      </c>
      <c r="E95" s="272">
        <f t="shared" si="4"/>
        <v>0</v>
      </c>
      <c r="F95" s="272">
        <f t="shared" si="4"/>
        <v>0</v>
      </c>
      <c r="G95" s="272">
        <f t="shared" si="4"/>
        <v>0</v>
      </c>
      <c r="H95" s="272">
        <f t="shared" si="4"/>
        <v>0</v>
      </c>
      <c r="I95" s="272">
        <f t="shared" si="4"/>
        <v>0</v>
      </c>
      <c r="J95" s="272">
        <f t="shared" si="4"/>
        <v>0</v>
      </c>
      <c r="K95" s="272">
        <f t="shared" si="4"/>
        <v>0</v>
      </c>
      <c r="L95" s="272">
        <f>L86+L93</f>
        <v>0</v>
      </c>
      <c r="M95" s="272">
        <f t="shared" si="4"/>
        <v>0</v>
      </c>
      <c r="N95" s="272">
        <f t="shared" si="4"/>
        <v>0</v>
      </c>
      <c r="O95" s="272">
        <f t="shared" si="4"/>
        <v>0</v>
      </c>
      <c r="P95" s="272">
        <f t="shared" si="4"/>
        <v>0</v>
      </c>
      <c r="Q95" s="246"/>
    </row>
    <row r="96" spans="1:17" ht="13.5">
      <c r="A96" s="269"/>
      <c r="B96" s="269"/>
      <c r="C96" s="279"/>
      <c r="D96" s="279"/>
      <c r="E96" s="279"/>
      <c r="F96" s="279"/>
      <c r="G96" s="279"/>
      <c r="H96" s="279"/>
      <c r="I96" s="279"/>
      <c r="J96" s="279"/>
      <c r="K96" s="280"/>
      <c r="L96" s="280"/>
      <c r="M96" s="280"/>
      <c r="N96" s="280"/>
      <c r="O96" s="280"/>
      <c r="P96" s="279"/>
      <c r="Q96" s="246"/>
    </row>
    <row r="97" spans="1:17" ht="13.5">
      <c r="A97" s="269"/>
      <c r="B97" s="269" t="s">
        <v>1038</v>
      </c>
      <c r="C97" s="279"/>
      <c r="D97" s="279"/>
      <c r="E97" s="279"/>
      <c r="F97" s="279"/>
      <c r="G97" s="279"/>
      <c r="H97" s="279"/>
      <c r="I97" s="279"/>
      <c r="J97" s="279"/>
      <c r="K97" s="280"/>
      <c r="L97" s="280"/>
      <c r="M97" s="280"/>
      <c r="N97" s="280"/>
      <c r="O97" s="280"/>
      <c r="P97" s="279"/>
      <c r="Q97" s="246"/>
    </row>
    <row r="98" spans="1:17" ht="13.5">
      <c r="A98" s="249" t="s">
        <v>227</v>
      </c>
      <c r="B98" s="249" t="s">
        <v>1039</v>
      </c>
      <c r="C98" s="270"/>
      <c r="D98" s="270"/>
      <c r="E98" s="270"/>
      <c r="F98" s="270"/>
      <c r="G98" s="270"/>
      <c r="H98" s="270"/>
      <c r="I98" s="270"/>
      <c r="J98" s="270"/>
      <c r="K98" s="271"/>
      <c r="L98" s="7"/>
      <c r="M98" s="280"/>
      <c r="N98" s="280"/>
      <c r="O98" s="280"/>
      <c r="P98" s="272">
        <f>L98</f>
        <v>0</v>
      </c>
      <c r="Q98" s="246"/>
    </row>
    <row r="99" spans="1:17" ht="13.5">
      <c r="A99" s="249" t="s">
        <v>228</v>
      </c>
      <c r="B99" s="249" t="s">
        <v>1040</v>
      </c>
      <c r="C99" s="270"/>
      <c r="D99" s="270"/>
      <c r="E99" s="270"/>
      <c r="F99" s="270"/>
      <c r="G99" s="270"/>
      <c r="H99" s="270"/>
      <c r="I99" s="270"/>
      <c r="J99" s="270"/>
      <c r="K99" s="271"/>
      <c r="L99" s="7"/>
      <c r="M99" s="280"/>
      <c r="N99" s="280"/>
      <c r="O99" s="280"/>
      <c r="P99" s="272">
        <f>L99</f>
        <v>0</v>
      </c>
      <c r="Q99" s="246"/>
    </row>
    <row r="100" spans="1:17" ht="13.5">
      <c r="A100" s="249" t="s">
        <v>391</v>
      </c>
      <c r="B100" s="249" t="s">
        <v>88</v>
      </c>
      <c r="C100" s="270"/>
      <c r="D100" s="270"/>
      <c r="E100" s="270"/>
      <c r="F100" s="270"/>
      <c r="G100" s="270"/>
      <c r="H100" s="270"/>
      <c r="I100" s="270"/>
      <c r="J100" s="270"/>
      <c r="K100" s="271"/>
      <c r="L100" s="271"/>
      <c r="M100" s="281">
        <f>M61</f>
        <v>0</v>
      </c>
      <c r="N100" s="280"/>
      <c r="O100" s="280"/>
      <c r="P100" s="272">
        <f>M100</f>
        <v>0</v>
      </c>
      <c r="Q100" s="246"/>
    </row>
    <row r="101" spans="1:17" ht="13.5">
      <c r="A101" s="249" t="s">
        <v>391</v>
      </c>
      <c r="B101" s="249" t="s">
        <v>405</v>
      </c>
      <c r="C101" s="270"/>
      <c r="D101" s="270"/>
      <c r="E101" s="270"/>
      <c r="F101" s="270"/>
      <c r="G101" s="270"/>
      <c r="H101" s="270"/>
      <c r="I101" s="270"/>
      <c r="J101" s="270"/>
      <c r="K101" s="271"/>
      <c r="L101" s="280"/>
      <c r="M101" s="280"/>
      <c r="N101" s="281">
        <f>N61</f>
        <v>0</v>
      </c>
      <c r="O101" s="280"/>
      <c r="P101" s="272">
        <f>N101</f>
        <v>0</v>
      </c>
      <c r="Q101" s="246"/>
    </row>
    <row r="102" spans="1:17" ht="13.5">
      <c r="A102" s="249" t="s">
        <v>1041</v>
      </c>
      <c r="B102" s="249" t="s">
        <v>1044</v>
      </c>
      <c r="C102" s="270"/>
      <c r="D102" s="270"/>
      <c r="E102" s="270"/>
      <c r="F102" s="270"/>
      <c r="G102" s="270"/>
      <c r="H102" s="270"/>
      <c r="I102" s="270"/>
      <c r="J102" s="270"/>
      <c r="K102" s="281">
        <f>K61-K95</f>
        <v>0</v>
      </c>
      <c r="L102" s="280"/>
      <c r="M102" s="280"/>
      <c r="N102" s="280"/>
      <c r="O102" s="280"/>
      <c r="P102" s="272">
        <f>K102</f>
        <v>0</v>
      </c>
      <c r="Q102" s="246"/>
    </row>
    <row r="103" spans="1:17" ht="13.5">
      <c r="A103" s="249" t="s">
        <v>229</v>
      </c>
      <c r="B103" s="249" t="s">
        <v>1042</v>
      </c>
      <c r="C103" s="270"/>
      <c r="D103" s="270"/>
      <c r="E103" s="270"/>
      <c r="F103" s="270"/>
      <c r="G103" s="270"/>
      <c r="H103" s="270"/>
      <c r="I103" s="270"/>
      <c r="J103" s="270"/>
      <c r="K103" s="270"/>
      <c r="L103" s="273">
        <f>L61-L98-L99</f>
        <v>0</v>
      </c>
      <c r="M103" s="280"/>
      <c r="N103" s="280"/>
      <c r="O103" s="270"/>
      <c r="P103" s="272">
        <f>L103</f>
        <v>0</v>
      </c>
      <c r="Q103" s="246"/>
    </row>
    <row r="104" spans="1:17" ht="13.5">
      <c r="A104" s="278"/>
      <c r="B104" s="278" t="s">
        <v>230</v>
      </c>
      <c r="C104" s="272">
        <v>0</v>
      </c>
      <c r="D104" s="272">
        <v>0</v>
      </c>
      <c r="E104" s="272">
        <v>0</v>
      </c>
      <c r="F104" s="272">
        <v>0</v>
      </c>
      <c r="G104" s="272">
        <v>0</v>
      </c>
      <c r="H104" s="272">
        <v>0</v>
      </c>
      <c r="I104" s="272">
        <v>0</v>
      </c>
      <c r="J104" s="272">
        <v>0</v>
      </c>
      <c r="K104" s="282">
        <f>K102</f>
        <v>0</v>
      </c>
      <c r="L104" s="282">
        <f>SUM(L98:L99,L103)</f>
        <v>0</v>
      </c>
      <c r="M104" s="282">
        <f>M100</f>
        <v>0</v>
      </c>
      <c r="N104" s="282">
        <f>N101</f>
        <v>0</v>
      </c>
      <c r="O104" s="282">
        <v>0</v>
      </c>
      <c r="P104" s="272">
        <f>SUM(P98:P103)</f>
        <v>0</v>
      </c>
      <c r="Q104" s="246"/>
    </row>
    <row r="105" spans="1:17" ht="13.5">
      <c r="A105" s="269"/>
      <c r="B105" s="269"/>
      <c r="C105" s="279"/>
      <c r="D105" s="279"/>
      <c r="E105" s="279"/>
      <c r="F105" s="279"/>
      <c r="G105" s="279"/>
      <c r="H105" s="279"/>
      <c r="I105" s="279"/>
      <c r="J105" s="279"/>
      <c r="K105" s="280"/>
      <c r="L105" s="280"/>
      <c r="M105" s="280"/>
      <c r="N105" s="280"/>
      <c r="O105" s="280"/>
      <c r="P105" s="279"/>
      <c r="Q105" s="246"/>
    </row>
    <row r="106" spans="1:17" ht="13.5">
      <c r="A106" s="269"/>
      <c r="B106" s="269" t="s">
        <v>231</v>
      </c>
      <c r="C106" s="279"/>
      <c r="D106" s="279"/>
      <c r="E106" s="279"/>
      <c r="F106" s="279"/>
      <c r="G106" s="279"/>
      <c r="H106" s="279"/>
      <c r="I106" s="279"/>
      <c r="J106" s="279"/>
      <c r="K106" s="280"/>
      <c r="L106" s="280"/>
      <c r="M106" s="280"/>
      <c r="N106" s="280"/>
      <c r="O106" s="280"/>
      <c r="P106" s="279"/>
      <c r="Q106" s="246"/>
    </row>
    <row r="107" spans="1:17" ht="13.5">
      <c r="A107" s="278" t="s">
        <v>232</v>
      </c>
      <c r="B107" s="278" t="s">
        <v>117</v>
      </c>
      <c r="C107" s="272">
        <f>C61-C104-C108-C109-C95</f>
        <v>0</v>
      </c>
      <c r="D107" s="272">
        <f t="shared" ref="D107:O107" si="5">D61-D104-D108-D109-D95</f>
        <v>0</v>
      </c>
      <c r="E107" s="272">
        <f t="shared" si="5"/>
        <v>0</v>
      </c>
      <c r="F107" s="272">
        <f t="shared" si="5"/>
        <v>0</v>
      </c>
      <c r="G107" s="272">
        <f t="shared" si="5"/>
        <v>0</v>
      </c>
      <c r="H107" s="272">
        <f t="shared" si="5"/>
        <v>0</v>
      </c>
      <c r="I107" s="272">
        <f t="shared" si="5"/>
        <v>0</v>
      </c>
      <c r="J107" s="272">
        <f t="shared" si="5"/>
        <v>0</v>
      </c>
      <c r="K107" s="272">
        <f t="shared" si="5"/>
        <v>0</v>
      </c>
      <c r="L107" s="272">
        <f t="shared" si="5"/>
        <v>0</v>
      </c>
      <c r="M107" s="272">
        <f t="shared" si="5"/>
        <v>0</v>
      </c>
      <c r="N107" s="272">
        <f t="shared" si="5"/>
        <v>0</v>
      </c>
      <c r="O107" s="272">
        <f t="shared" si="5"/>
        <v>0</v>
      </c>
      <c r="P107" s="272">
        <f>SUM(C107:O107)</f>
        <v>0</v>
      </c>
      <c r="Q107" s="246"/>
    </row>
    <row r="108" spans="1:17" ht="13.5">
      <c r="A108" s="249" t="s">
        <v>233</v>
      </c>
      <c r="B108" s="249" t="s">
        <v>234</v>
      </c>
      <c r="C108" s="6"/>
      <c r="D108" s="6"/>
      <c r="E108" s="6"/>
      <c r="F108" s="6"/>
      <c r="G108" s="6"/>
      <c r="H108" s="6"/>
      <c r="I108" s="6"/>
      <c r="J108" s="6"/>
      <c r="K108" s="270"/>
      <c r="L108" s="271"/>
      <c r="M108" s="271"/>
      <c r="N108" s="271"/>
      <c r="O108" s="271"/>
      <c r="P108" s="272">
        <f>SUM(C108:J108)</f>
        <v>0</v>
      </c>
      <c r="Q108" s="246"/>
    </row>
    <row r="109" spans="1:17" ht="13.5">
      <c r="A109" s="278" t="s">
        <v>235</v>
      </c>
      <c r="B109" s="278" t="s">
        <v>236</v>
      </c>
      <c r="C109" s="272">
        <f>SUM(C43:C50)-C90</f>
        <v>0</v>
      </c>
      <c r="D109" s="272">
        <f t="shared" ref="D109:J109" si="6">SUM(D43:D50)-D90</f>
        <v>0</v>
      </c>
      <c r="E109" s="272">
        <f t="shared" si="6"/>
        <v>0</v>
      </c>
      <c r="F109" s="272">
        <f t="shared" si="6"/>
        <v>0</v>
      </c>
      <c r="G109" s="272">
        <f t="shared" si="6"/>
        <v>0</v>
      </c>
      <c r="H109" s="272">
        <f t="shared" si="6"/>
        <v>0</v>
      </c>
      <c r="I109" s="272">
        <f t="shared" si="6"/>
        <v>0</v>
      </c>
      <c r="J109" s="272">
        <f t="shared" si="6"/>
        <v>0</v>
      </c>
      <c r="K109" s="270"/>
      <c r="L109" s="271"/>
      <c r="M109" s="271"/>
      <c r="N109" s="271"/>
      <c r="O109" s="271"/>
      <c r="P109" s="272">
        <f t="shared" ref="P109:P110" si="7">SUM(C109:J109)</f>
        <v>0</v>
      </c>
      <c r="Q109" s="246"/>
    </row>
    <row r="110" spans="1:17" ht="13.5">
      <c r="A110" s="276"/>
      <c r="B110" s="278" t="s">
        <v>237</v>
      </c>
      <c r="C110" s="272">
        <f>SUM(C107:C109)</f>
        <v>0</v>
      </c>
      <c r="D110" s="272">
        <f>SUM(D107:D109)</f>
        <v>0</v>
      </c>
      <c r="E110" s="272">
        <f t="shared" ref="E110:J110" si="8">SUM(E107:E109)</f>
        <v>0</v>
      </c>
      <c r="F110" s="272">
        <f t="shared" si="8"/>
        <v>0</v>
      </c>
      <c r="G110" s="272">
        <f t="shared" si="8"/>
        <v>0</v>
      </c>
      <c r="H110" s="272">
        <f t="shared" si="8"/>
        <v>0</v>
      </c>
      <c r="I110" s="272">
        <f t="shared" si="8"/>
        <v>0</v>
      </c>
      <c r="J110" s="272">
        <f t="shared" si="8"/>
        <v>0</v>
      </c>
      <c r="K110" s="270"/>
      <c r="L110" s="271"/>
      <c r="M110" s="271"/>
      <c r="N110" s="271"/>
      <c r="O110" s="271"/>
      <c r="P110" s="272">
        <f t="shared" si="7"/>
        <v>0</v>
      </c>
      <c r="Q110" s="246"/>
    </row>
    <row r="111" spans="1:17" ht="13.5">
      <c r="A111" s="264"/>
      <c r="B111" s="264"/>
      <c r="C111" s="270"/>
      <c r="D111" s="270"/>
      <c r="E111" s="270"/>
      <c r="F111" s="270"/>
      <c r="G111" s="270"/>
      <c r="H111" s="270"/>
      <c r="I111" s="270"/>
      <c r="J111" s="270"/>
      <c r="K111" s="271"/>
      <c r="L111" s="271"/>
      <c r="M111" s="271"/>
      <c r="N111" s="271"/>
      <c r="O111" s="271"/>
      <c r="P111" s="270"/>
      <c r="Q111" s="246"/>
    </row>
    <row r="112" spans="1:17" ht="13.5">
      <c r="A112" s="276"/>
      <c r="B112" s="278" t="s">
        <v>238</v>
      </c>
      <c r="C112" s="272">
        <f>C95+C104+C110</f>
        <v>0</v>
      </c>
      <c r="D112" s="272">
        <f t="shared" ref="D112:O112" si="9">D95+D104+D110</f>
        <v>0</v>
      </c>
      <c r="E112" s="272">
        <f t="shared" si="9"/>
        <v>0</v>
      </c>
      <c r="F112" s="272">
        <f t="shared" si="9"/>
        <v>0</v>
      </c>
      <c r="G112" s="272">
        <f t="shared" si="9"/>
        <v>0</v>
      </c>
      <c r="H112" s="272">
        <f t="shared" si="9"/>
        <v>0</v>
      </c>
      <c r="I112" s="272">
        <f t="shared" si="9"/>
        <v>0</v>
      </c>
      <c r="J112" s="272">
        <f t="shared" si="9"/>
        <v>0</v>
      </c>
      <c r="K112" s="272">
        <f t="shared" si="9"/>
        <v>0</v>
      </c>
      <c r="L112" s="272">
        <f t="shared" si="9"/>
        <v>0</v>
      </c>
      <c r="M112" s="272">
        <f t="shared" si="9"/>
        <v>0</v>
      </c>
      <c r="N112" s="272">
        <f t="shared" si="9"/>
        <v>0</v>
      </c>
      <c r="O112" s="272">
        <f t="shared" si="9"/>
        <v>0</v>
      </c>
      <c r="P112" s="272">
        <f>P95+P104+P110</f>
        <v>0</v>
      </c>
      <c r="Q112" s="246"/>
    </row>
    <row r="113" spans="1:38" ht="13.5">
      <c r="A113" s="283"/>
      <c r="B113" s="283"/>
      <c r="C113" s="279"/>
      <c r="D113" s="279"/>
      <c r="E113" s="279"/>
      <c r="F113" s="279"/>
      <c r="G113" s="279"/>
      <c r="H113" s="279"/>
      <c r="I113" s="279"/>
      <c r="J113" s="279"/>
      <c r="K113" s="280"/>
      <c r="L113" s="280"/>
      <c r="M113" s="280"/>
      <c r="N113" s="280"/>
      <c r="O113" s="280"/>
      <c r="P113" s="279"/>
      <c r="Q113" s="319"/>
      <c r="R113" s="284"/>
      <c r="S113" s="284"/>
      <c r="T113" s="284"/>
      <c r="U113" s="284"/>
      <c r="V113" s="284"/>
      <c r="W113" s="284"/>
      <c r="X113" s="284"/>
      <c r="Y113" s="284"/>
      <c r="Z113" s="284"/>
      <c r="AA113" s="284"/>
      <c r="AB113" s="284"/>
      <c r="AC113" s="284"/>
      <c r="AD113" s="284"/>
      <c r="AE113" s="284"/>
      <c r="AF113" s="284"/>
      <c r="AG113" s="284"/>
      <c r="AH113" s="284"/>
      <c r="AI113" s="284"/>
      <c r="AJ113" s="284"/>
      <c r="AK113" s="284"/>
      <c r="AL113" s="284"/>
    </row>
    <row r="114" spans="1:38" ht="13.5">
      <c r="A114" s="283"/>
      <c r="B114" s="269" t="s">
        <v>239</v>
      </c>
      <c r="C114" s="279"/>
      <c r="D114" s="279"/>
      <c r="E114" s="279"/>
      <c r="F114" s="279"/>
      <c r="G114" s="279"/>
      <c r="H114" s="279"/>
      <c r="I114" s="279"/>
      <c r="J114" s="279"/>
      <c r="K114" s="280"/>
      <c r="L114" s="280"/>
      <c r="M114" s="280"/>
      <c r="N114" s="280"/>
      <c r="O114" s="280"/>
      <c r="P114" s="279"/>
      <c r="Q114" s="319"/>
      <c r="R114" s="284"/>
      <c r="S114" s="284"/>
      <c r="T114" s="284"/>
      <c r="U114" s="284"/>
      <c r="V114" s="284"/>
      <c r="W114" s="284"/>
      <c r="X114" s="284"/>
      <c r="Y114" s="284"/>
      <c r="Z114" s="284"/>
      <c r="AA114" s="284"/>
      <c r="AB114" s="284"/>
      <c r="AC114" s="284"/>
      <c r="AD114" s="284"/>
      <c r="AE114" s="284"/>
      <c r="AF114" s="284"/>
      <c r="AG114" s="284"/>
      <c r="AH114" s="284"/>
      <c r="AI114" s="284"/>
      <c r="AJ114" s="284"/>
      <c r="AK114" s="284"/>
      <c r="AL114" s="284"/>
    </row>
    <row r="115" spans="1:38" ht="13.5">
      <c r="A115" s="283"/>
      <c r="B115" s="283"/>
      <c r="C115" s="279"/>
      <c r="D115" s="279"/>
      <c r="E115" s="279"/>
      <c r="F115" s="279"/>
      <c r="G115" s="279"/>
      <c r="H115" s="279"/>
      <c r="I115" s="279"/>
      <c r="J115" s="279"/>
      <c r="K115" s="280"/>
      <c r="L115" s="280"/>
      <c r="M115" s="280"/>
      <c r="N115" s="280"/>
      <c r="O115" s="280"/>
      <c r="P115" s="279"/>
      <c r="Q115" s="319"/>
      <c r="R115" s="284"/>
      <c r="S115" s="284"/>
      <c r="T115" s="284"/>
      <c r="U115" s="284"/>
      <c r="V115" s="284"/>
      <c r="W115" s="284"/>
      <c r="X115" s="284"/>
      <c r="Y115" s="284"/>
      <c r="Z115" s="284"/>
      <c r="AA115" s="284"/>
      <c r="AB115" s="284"/>
      <c r="AC115" s="284"/>
      <c r="AD115" s="284"/>
      <c r="AE115" s="284"/>
      <c r="AF115" s="284"/>
      <c r="AG115" s="284"/>
      <c r="AH115" s="284"/>
      <c r="AI115" s="284"/>
      <c r="AJ115" s="284"/>
      <c r="AK115" s="284"/>
      <c r="AL115" s="284"/>
    </row>
    <row r="116" spans="1:38" ht="13.5">
      <c r="A116" s="283"/>
      <c r="B116" s="269" t="s">
        <v>240</v>
      </c>
      <c r="C116" s="279"/>
      <c r="D116" s="279"/>
      <c r="E116" s="279"/>
      <c r="F116" s="279"/>
      <c r="G116" s="279"/>
      <c r="H116" s="279"/>
      <c r="I116" s="279"/>
      <c r="J116" s="279"/>
      <c r="K116" s="280"/>
      <c r="L116" s="280"/>
      <c r="M116" s="280"/>
      <c r="N116" s="280"/>
      <c r="O116" s="280"/>
      <c r="P116" s="279"/>
      <c r="Q116" s="319"/>
      <c r="R116" s="284"/>
      <c r="S116" s="284"/>
      <c r="T116" s="284"/>
      <c r="U116" s="284"/>
      <c r="V116" s="284"/>
      <c r="W116" s="284"/>
      <c r="X116" s="284"/>
      <c r="Y116" s="284"/>
      <c r="Z116" s="284"/>
      <c r="AA116" s="284"/>
      <c r="AB116" s="284"/>
      <c r="AC116" s="284"/>
      <c r="AD116" s="284"/>
      <c r="AE116" s="284"/>
      <c r="AF116" s="284"/>
      <c r="AG116" s="284"/>
      <c r="AH116" s="284"/>
      <c r="AI116" s="284"/>
      <c r="AJ116" s="284"/>
      <c r="AK116" s="284"/>
      <c r="AL116" s="284"/>
    </row>
    <row r="117" spans="1:38" ht="13.5">
      <c r="A117" s="249" t="s">
        <v>241</v>
      </c>
      <c r="B117" s="249" t="s">
        <v>1052</v>
      </c>
      <c r="C117" s="6"/>
      <c r="D117" s="6"/>
      <c r="E117" s="6"/>
      <c r="F117" s="6"/>
      <c r="G117" s="6"/>
      <c r="H117" s="6"/>
      <c r="I117" s="6"/>
      <c r="J117" s="279"/>
      <c r="K117" s="271"/>
      <c r="L117" s="271"/>
      <c r="M117" s="271"/>
      <c r="N117" s="271"/>
      <c r="O117" s="271"/>
      <c r="P117" s="272">
        <f>SUM(C117:I117)</f>
        <v>0</v>
      </c>
      <c r="Q117" s="319"/>
      <c r="R117" s="284"/>
      <c r="S117" s="284"/>
      <c r="T117" s="284"/>
      <c r="U117" s="284"/>
      <c r="V117" s="284"/>
      <c r="W117" s="284"/>
      <c r="X117" s="284"/>
      <c r="Y117" s="284"/>
      <c r="Z117" s="284"/>
      <c r="AA117" s="284"/>
      <c r="AB117" s="284"/>
      <c r="AC117" s="284"/>
      <c r="AD117" s="284"/>
      <c r="AE117" s="284"/>
      <c r="AF117" s="284"/>
      <c r="AG117" s="284"/>
      <c r="AH117" s="284"/>
      <c r="AI117" s="284"/>
      <c r="AJ117" s="284"/>
      <c r="AK117" s="284"/>
      <c r="AL117" s="284"/>
    </row>
    <row r="118" spans="1:38" ht="13.5">
      <c r="A118" s="249" t="s">
        <v>242</v>
      </c>
      <c r="B118" s="249" t="s">
        <v>243</v>
      </c>
      <c r="C118" s="6"/>
      <c r="D118" s="6"/>
      <c r="E118" s="6"/>
      <c r="F118" s="6"/>
      <c r="G118" s="6"/>
      <c r="H118" s="6"/>
      <c r="I118" s="6"/>
      <c r="J118" s="279"/>
      <c r="K118" s="271"/>
      <c r="L118" s="271"/>
      <c r="M118" s="271"/>
      <c r="N118" s="271"/>
      <c r="O118" s="271"/>
      <c r="P118" s="272">
        <f>SUM(C118:I118)</f>
        <v>0</v>
      </c>
      <c r="Q118" s="319"/>
      <c r="R118" s="284"/>
      <c r="S118" s="284"/>
      <c r="T118" s="284"/>
      <c r="U118" s="284"/>
      <c r="V118" s="284"/>
      <c r="W118" s="284"/>
      <c r="X118" s="284"/>
      <c r="Y118" s="284"/>
      <c r="Z118" s="284"/>
      <c r="AA118" s="284"/>
      <c r="AB118" s="284"/>
      <c r="AC118" s="284"/>
      <c r="AD118" s="284"/>
      <c r="AE118" s="284"/>
      <c r="AF118" s="284"/>
      <c r="AG118" s="284"/>
      <c r="AH118" s="284"/>
      <c r="AI118" s="284"/>
      <c r="AJ118" s="284"/>
      <c r="AK118" s="284"/>
      <c r="AL118" s="284"/>
    </row>
    <row r="119" spans="1:38" ht="13.5">
      <c r="A119" s="249" t="s">
        <v>244</v>
      </c>
      <c r="B119" s="249" t="s">
        <v>346</v>
      </c>
      <c r="C119" s="279"/>
      <c r="D119" s="279"/>
      <c r="E119" s="279"/>
      <c r="F119" s="279"/>
      <c r="G119" s="279"/>
      <c r="H119" s="279"/>
      <c r="I119" s="279"/>
      <c r="J119" s="279"/>
      <c r="K119" s="271"/>
      <c r="L119" s="7"/>
      <c r="M119" s="271"/>
      <c r="N119" s="271"/>
      <c r="O119" s="271"/>
      <c r="P119" s="272">
        <f>L119</f>
        <v>0</v>
      </c>
      <c r="Q119" s="319"/>
      <c r="R119" s="284"/>
      <c r="S119" s="284"/>
      <c r="T119" s="284"/>
      <c r="U119" s="284"/>
      <c r="V119" s="284"/>
      <c r="W119" s="284"/>
      <c r="X119" s="284"/>
      <c r="Y119" s="284"/>
      <c r="Z119" s="284"/>
      <c r="AA119" s="284"/>
      <c r="AB119" s="284"/>
      <c r="AC119" s="284"/>
      <c r="AD119" s="284"/>
      <c r="AE119" s="284"/>
      <c r="AF119" s="284"/>
      <c r="AG119" s="284"/>
      <c r="AH119" s="284"/>
      <c r="AI119" s="284"/>
      <c r="AJ119" s="284"/>
      <c r="AK119" s="284"/>
      <c r="AL119" s="284"/>
    </row>
    <row r="120" spans="1:38" ht="13.5">
      <c r="A120" s="249" t="s">
        <v>245</v>
      </c>
      <c r="B120" s="249" t="s">
        <v>246</v>
      </c>
      <c r="C120" s="6"/>
      <c r="D120" s="6"/>
      <c r="E120" s="6"/>
      <c r="F120" s="6"/>
      <c r="G120" s="6"/>
      <c r="H120" s="6"/>
      <c r="I120" s="6"/>
      <c r="J120" s="279"/>
      <c r="K120" s="271"/>
      <c r="L120" s="271"/>
      <c r="M120" s="271"/>
      <c r="N120" s="271"/>
      <c r="O120" s="271"/>
      <c r="P120" s="272">
        <f>SUM(C120:I120)</f>
        <v>0</v>
      </c>
      <c r="Q120" s="319"/>
      <c r="R120" s="284"/>
      <c r="S120" s="284"/>
      <c r="T120" s="284"/>
      <c r="U120" s="284"/>
      <c r="V120" s="284"/>
      <c r="W120" s="284"/>
      <c r="X120" s="284"/>
      <c r="Y120" s="284"/>
      <c r="Z120" s="284"/>
      <c r="AA120" s="284"/>
      <c r="AB120" s="284"/>
      <c r="AC120" s="284"/>
      <c r="AD120" s="284"/>
      <c r="AE120" s="284"/>
      <c r="AF120" s="284"/>
      <c r="AG120" s="284"/>
      <c r="AH120" s="284"/>
      <c r="AI120" s="284"/>
      <c r="AJ120" s="284"/>
      <c r="AK120" s="284"/>
      <c r="AL120" s="284"/>
    </row>
    <row r="121" spans="1:38" ht="13.5">
      <c r="A121" s="249" t="s">
        <v>247</v>
      </c>
      <c r="B121" s="249" t="s">
        <v>248</v>
      </c>
      <c r="C121" s="6"/>
      <c r="D121" s="6"/>
      <c r="E121" s="6"/>
      <c r="F121" s="6"/>
      <c r="G121" s="6"/>
      <c r="H121" s="6"/>
      <c r="I121" s="6"/>
      <c r="J121" s="279"/>
      <c r="K121" s="271"/>
      <c r="L121" s="7"/>
      <c r="M121" s="271"/>
      <c r="N121" s="271"/>
      <c r="O121" s="271"/>
      <c r="P121" s="272">
        <f>SUM(C121:I121,L121)</f>
        <v>0</v>
      </c>
      <c r="Q121" s="319"/>
      <c r="R121" s="284"/>
      <c r="S121" s="284"/>
      <c r="T121" s="284"/>
      <c r="U121" s="284"/>
      <c r="V121" s="284"/>
      <c r="W121" s="284"/>
      <c r="X121" s="284"/>
      <c r="Y121" s="284"/>
      <c r="Z121" s="284"/>
      <c r="AA121" s="284"/>
      <c r="AB121" s="284"/>
      <c r="AC121" s="284"/>
      <c r="AD121" s="284"/>
      <c r="AE121" s="284"/>
      <c r="AF121" s="284"/>
      <c r="AG121" s="284"/>
      <c r="AH121" s="284"/>
      <c r="AI121" s="284"/>
      <c r="AJ121" s="284"/>
      <c r="AK121" s="284"/>
      <c r="AL121" s="284"/>
    </row>
    <row r="122" spans="1:38" ht="13.5">
      <c r="A122" s="249" t="s">
        <v>249</v>
      </c>
      <c r="B122" s="249" t="s">
        <v>250</v>
      </c>
      <c r="C122" s="6"/>
      <c r="D122" s="6"/>
      <c r="E122" s="6"/>
      <c r="F122" s="6"/>
      <c r="G122" s="6"/>
      <c r="H122" s="6"/>
      <c r="I122" s="6"/>
      <c r="J122" s="279"/>
      <c r="K122" s="271"/>
      <c r="L122" s="7"/>
      <c r="M122" s="271"/>
      <c r="N122" s="271"/>
      <c r="O122" s="271"/>
      <c r="P122" s="272">
        <f>SUM(C122:I122,L122)</f>
        <v>0</v>
      </c>
      <c r="Q122" s="319"/>
      <c r="R122" s="284"/>
      <c r="S122" s="284"/>
      <c r="T122" s="284"/>
      <c r="U122" s="284"/>
      <c r="V122" s="284"/>
      <c r="W122" s="284"/>
      <c r="X122" s="284"/>
      <c r="Y122" s="284"/>
      <c r="Z122" s="284"/>
      <c r="AA122" s="284"/>
      <c r="AB122" s="284"/>
      <c r="AC122" s="284"/>
      <c r="AD122" s="284"/>
      <c r="AE122" s="284"/>
      <c r="AF122" s="284"/>
      <c r="AG122" s="284"/>
      <c r="AH122" s="284"/>
      <c r="AI122" s="284"/>
      <c r="AJ122" s="284"/>
      <c r="AK122" s="284"/>
      <c r="AL122" s="284"/>
    </row>
    <row r="123" spans="1:38" ht="13.5">
      <c r="A123" s="249" t="s">
        <v>89</v>
      </c>
      <c r="B123" s="249" t="s">
        <v>90</v>
      </c>
      <c r="C123" s="279"/>
      <c r="D123" s="279"/>
      <c r="E123" s="279"/>
      <c r="F123" s="279"/>
      <c r="G123" s="279"/>
      <c r="H123" s="279"/>
      <c r="I123" s="279"/>
      <c r="J123" s="279"/>
      <c r="K123" s="271"/>
      <c r="L123" s="271"/>
      <c r="M123" s="7"/>
      <c r="N123" s="271"/>
      <c r="O123" s="271"/>
      <c r="P123" s="272">
        <f>M123</f>
        <v>0</v>
      </c>
      <c r="Q123" s="319"/>
      <c r="R123" s="284"/>
      <c r="S123" s="284"/>
      <c r="T123" s="284"/>
      <c r="U123" s="284"/>
      <c r="V123" s="284"/>
      <c r="W123" s="284"/>
      <c r="X123" s="284"/>
      <c r="Y123" s="284"/>
      <c r="Z123" s="284"/>
      <c r="AA123" s="284"/>
      <c r="AB123" s="284"/>
      <c r="AC123" s="284"/>
      <c r="AD123" s="284"/>
      <c r="AE123" s="284"/>
      <c r="AF123" s="284"/>
      <c r="AG123" s="284"/>
      <c r="AH123" s="284"/>
      <c r="AI123" s="284"/>
      <c r="AJ123" s="284"/>
      <c r="AK123" s="284"/>
      <c r="AL123" s="284"/>
    </row>
    <row r="124" spans="1:38" ht="13.5">
      <c r="A124" s="249" t="s">
        <v>89</v>
      </c>
      <c r="B124" s="249" t="s">
        <v>403</v>
      </c>
      <c r="C124" s="279"/>
      <c r="D124" s="279"/>
      <c r="E124" s="279"/>
      <c r="F124" s="279"/>
      <c r="G124" s="279"/>
      <c r="H124" s="279"/>
      <c r="I124" s="279"/>
      <c r="J124" s="279"/>
      <c r="K124" s="271"/>
      <c r="L124" s="271"/>
      <c r="M124" s="271"/>
      <c r="N124" s="7"/>
      <c r="O124" s="271"/>
      <c r="P124" s="272">
        <f>N124</f>
        <v>0</v>
      </c>
      <c r="Q124" s="319"/>
      <c r="R124" s="284"/>
      <c r="S124" s="284"/>
      <c r="T124" s="284"/>
      <c r="U124" s="284"/>
      <c r="V124" s="284"/>
      <c r="W124" s="284"/>
      <c r="X124" s="284"/>
      <c r="Y124" s="284"/>
      <c r="Z124" s="284"/>
      <c r="AA124" s="284"/>
      <c r="AB124" s="284"/>
      <c r="AC124" s="284"/>
      <c r="AD124" s="284"/>
      <c r="AE124" s="284"/>
      <c r="AF124" s="284"/>
      <c r="AG124" s="284"/>
      <c r="AH124" s="284"/>
      <c r="AI124" s="284"/>
      <c r="AJ124" s="284"/>
      <c r="AK124" s="284"/>
      <c r="AL124" s="284"/>
    </row>
    <row r="125" spans="1:38" ht="13.5">
      <c r="A125" s="249" t="s">
        <v>251</v>
      </c>
      <c r="B125" s="249" t="s">
        <v>252</v>
      </c>
      <c r="C125" s="6"/>
      <c r="D125" s="6"/>
      <c r="E125" s="6"/>
      <c r="F125" s="6"/>
      <c r="G125" s="6"/>
      <c r="H125" s="6"/>
      <c r="I125" s="6"/>
      <c r="J125" s="279"/>
      <c r="K125" s="271"/>
      <c r="L125" s="271"/>
      <c r="M125" s="271"/>
      <c r="N125" s="271"/>
      <c r="O125" s="271"/>
      <c r="P125" s="272">
        <f>SUM(C125:I125)</f>
        <v>0</v>
      </c>
      <c r="Q125" s="319"/>
      <c r="R125" s="284"/>
      <c r="S125" s="284"/>
      <c r="T125" s="284"/>
      <c r="U125" s="284"/>
      <c r="V125" s="284"/>
      <c r="W125" s="284"/>
      <c r="X125" s="284"/>
      <c r="Y125" s="284"/>
      <c r="Z125" s="284"/>
      <c r="AA125" s="284"/>
      <c r="AB125" s="284"/>
      <c r="AC125" s="284"/>
      <c r="AD125" s="284"/>
      <c r="AE125" s="284"/>
      <c r="AF125" s="284"/>
      <c r="AG125" s="284"/>
      <c r="AH125" s="284"/>
      <c r="AI125" s="284"/>
      <c r="AJ125" s="284"/>
      <c r="AK125" s="284"/>
      <c r="AL125" s="284"/>
    </row>
    <row r="126" spans="1:38" ht="13.5">
      <c r="A126" s="249" t="s">
        <v>253</v>
      </c>
      <c r="B126" s="249" t="s">
        <v>254</v>
      </c>
      <c r="C126" s="6"/>
      <c r="D126" s="6"/>
      <c r="E126" s="6"/>
      <c r="F126" s="6"/>
      <c r="G126" s="6"/>
      <c r="H126" s="6"/>
      <c r="I126" s="6"/>
      <c r="J126" s="279"/>
      <c r="K126" s="271"/>
      <c r="L126" s="271"/>
      <c r="M126" s="271"/>
      <c r="N126" s="271"/>
      <c r="O126" s="271"/>
      <c r="P126" s="272">
        <f>SUM(C126:I126)</f>
        <v>0</v>
      </c>
      <c r="Q126" s="319"/>
      <c r="R126" s="284"/>
      <c r="S126" s="284"/>
      <c r="T126" s="284"/>
      <c r="U126" s="284"/>
      <c r="V126" s="284"/>
      <c r="W126" s="284"/>
      <c r="X126" s="284"/>
      <c r="Y126" s="284"/>
      <c r="Z126" s="284"/>
      <c r="AA126" s="284"/>
      <c r="AB126" s="284"/>
      <c r="AC126" s="284"/>
      <c r="AD126" s="284"/>
      <c r="AE126" s="284"/>
      <c r="AF126" s="284"/>
      <c r="AG126" s="284"/>
      <c r="AH126" s="284"/>
      <c r="AI126" s="284"/>
      <c r="AJ126" s="284"/>
      <c r="AK126" s="284"/>
      <c r="AL126" s="284"/>
    </row>
    <row r="127" spans="1:38" ht="13.5">
      <c r="A127" s="249" t="s">
        <v>255</v>
      </c>
      <c r="B127" s="249" t="s">
        <v>1053</v>
      </c>
      <c r="C127" s="6"/>
      <c r="D127" s="6"/>
      <c r="E127" s="6"/>
      <c r="F127" s="6"/>
      <c r="G127" s="6"/>
      <c r="H127" s="6"/>
      <c r="I127" s="6"/>
      <c r="J127" s="279"/>
      <c r="K127" s="271"/>
      <c r="L127" s="271"/>
      <c r="M127" s="271"/>
      <c r="N127" s="271"/>
      <c r="O127" s="271"/>
      <c r="P127" s="272">
        <f>SUM(C127:I127)</f>
        <v>0</v>
      </c>
      <c r="Q127" s="319"/>
      <c r="R127" s="284"/>
      <c r="S127" s="284"/>
      <c r="T127" s="284"/>
      <c r="U127" s="284"/>
      <c r="V127" s="284"/>
      <c r="W127" s="284"/>
      <c r="X127" s="284"/>
      <c r="Y127" s="284"/>
      <c r="Z127" s="284"/>
      <c r="AA127" s="284"/>
      <c r="AB127" s="284"/>
      <c r="AC127" s="284"/>
      <c r="AD127" s="284"/>
      <c r="AE127" s="284"/>
      <c r="AF127" s="284"/>
      <c r="AG127" s="284"/>
      <c r="AH127" s="284"/>
      <c r="AI127" s="284"/>
      <c r="AJ127" s="284"/>
      <c r="AK127" s="284"/>
      <c r="AL127" s="284"/>
    </row>
    <row r="128" spans="1:38" ht="13.5">
      <c r="A128" s="278"/>
      <c r="B128" s="278" t="s">
        <v>394</v>
      </c>
      <c r="C128" s="272">
        <f t="shared" ref="C128:I128" si="10">SUM(C117:C118,C120:C122,C125:C127)</f>
        <v>0</v>
      </c>
      <c r="D128" s="272">
        <f t="shared" si="10"/>
        <v>0</v>
      </c>
      <c r="E128" s="272">
        <f t="shared" si="10"/>
        <v>0</v>
      </c>
      <c r="F128" s="272">
        <f t="shared" si="10"/>
        <v>0</v>
      </c>
      <c r="G128" s="272">
        <f t="shared" si="10"/>
        <v>0</v>
      </c>
      <c r="H128" s="272">
        <f t="shared" si="10"/>
        <v>0</v>
      </c>
      <c r="I128" s="272">
        <f t="shared" si="10"/>
        <v>0</v>
      </c>
      <c r="J128" s="272">
        <v>0</v>
      </c>
      <c r="K128" s="272">
        <v>0</v>
      </c>
      <c r="L128" s="272">
        <f>SUM(L119,L121:L122)</f>
        <v>0</v>
      </c>
      <c r="M128" s="272">
        <f>M123</f>
        <v>0</v>
      </c>
      <c r="N128" s="272">
        <f>N124</f>
        <v>0</v>
      </c>
      <c r="O128" s="272">
        <v>0</v>
      </c>
      <c r="P128" s="272">
        <f>SUM(C128:O128)</f>
        <v>0</v>
      </c>
      <c r="Q128" s="319"/>
      <c r="R128" s="284"/>
      <c r="S128" s="284"/>
      <c r="T128" s="284"/>
      <c r="U128" s="284"/>
      <c r="V128" s="284"/>
      <c r="W128" s="284"/>
      <c r="X128" s="284"/>
      <c r="Y128" s="284"/>
      <c r="Z128" s="284"/>
      <c r="AA128" s="284"/>
      <c r="AB128" s="284"/>
      <c r="AC128" s="284"/>
      <c r="AD128" s="284"/>
      <c r="AE128" s="284"/>
      <c r="AF128" s="284"/>
      <c r="AG128" s="284"/>
      <c r="AH128" s="284"/>
      <c r="AI128" s="284"/>
      <c r="AJ128" s="284"/>
      <c r="AK128" s="284"/>
      <c r="AL128" s="284"/>
    </row>
    <row r="129" spans="1:38" ht="13.5">
      <c r="A129" s="269"/>
      <c r="B129" s="269" t="s">
        <v>256</v>
      </c>
      <c r="C129" s="279"/>
      <c r="D129" s="279"/>
      <c r="E129" s="279"/>
      <c r="F129" s="279"/>
      <c r="G129" s="279"/>
      <c r="H129" s="279"/>
      <c r="I129" s="279"/>
      <c r="J129" s="279"/>
      <c r="K129" s="280"/>
      <c r="L129" s="280"/>
      <c r="M129" s="280"/>
      <c r="N129" s="280"/>
      <c r="O129" s="280"/>
      <c r="P129" s="279"/>
      <c r="Q129" s="319"/>
      <c r="R129" s="284"/>
      <c r="S129" s="284"/>
      <c r="T129" s="284"/>
      <c r="U129" s="284"/>
      <c r="V129" s="284"/>
      <c r="W129" s="284"/>
      <c r="X129" s="284"/>
      <c r="Y129" s="284"/>
      <c r="Z129" s="284"/>
      <c r="AA129" s="284"/>
      <c r="AB129" s="284"/>
      <c r="AC129" s="284"/>
      <c r="AD129" s="284"/>
      <c r="AE129" s="284"/>
      <c r="AF129" s="284"/>
      <c r="AG129" s="284"/>
      <c r="AH129" s="284"/>
      <c r="AI129" s="284"/>
      <c r="AJ129" s="284"/>
      <c r="AK129" s="284"/>
      <c r="AL129" s="284"/>
    </row>
    <row r="130" spans="1:38" ht="13.5">
      <c r="A130" s="249" t="s">
        <v>257</v>
      </c>
      <c r="B130" s="249" t="s">
        <v>1054</v>
      </c>
      <c r="C130" s="6"/>
      <c r="D130" s="6"/>
      <c r="E130" s="6"/>
      <c r="F130" s="6"/>
      <c r="G130" s="6"/>
      <c r="H130" s="6"/>
      <c r="I130" s="6"/>
      <c r="J130" s="279"/>
      <c r="K130" s="271"/>
      <c r="L130" s="271"/>
      <c r="M130" s="271"/>
      <c r="N130" s="271"/>
      <c r="O130" s="271"/>
      <c r="P130" s="272">
        <f>SUM(C130:I130)</f>
        <v>0</v>
      </c>
      <c r="Q130" s="319"/>
      <c r="R130" s="284"/>
      <c r="S130" s="284"/>
      <c r="T130" s="284"/>
      <c r="U130" s="284"/>
      <c r="V130" s="284"/>
      <c r="W130" s="284"/>
      <c r="X130" s="284"/>
      <c r="Y130" s="284"/>
      <c r="Z130" s="284"/>
      <c r="AA130" s="284"/>
      <c r="AB130" s="284"/>
      <c r="AC130" s="284"/>
      <c r="AD130" s="284"/>
      <c r="AE130" s="284"/>
      <c r="AF130" s="284"/>
      <c r="AG130" s="284"/>
      <c r="AH130" s="284"/>
      <c r="AI130" s="284"/>
      <c r="AJ130" s="284"/>
      <c r="AK130" s="284"/>
      <c r="AL130" s="284"/>
    </row>
    <row r="131" spans="1:38" ht="13.5">
      <c r="A131" s="249" t="s">
        <v>258</v>
      </c>
      <c r="B131" s="249" t="s">
        <v>259</v>
      </c>
      <c r="C131" s="6"/>
      <c r="D131" s="6"/>
      <c r="E131" s="6"/>
      <c r="F131" s="6"/>
      <c r="G131" s="6"/>
      <c r="H131" s="6"/>
      <c r="I131" s="6"/>
      <c r="J131" s="279"/>
      <c r="K131" s="271"/>
      <c r="L131" s="271"/>
      <c r="M131" s="271"/>
      <c r="N131" s="271"/>
      <c r="O131" s="271"/>
      <c r="P131" s="272">
        <f>SUM(C131:I131)</f>
        <v>0</v>
      </c>
      <c r="Q131" s="319"/>
      <c r="R131" s="284"/>
      <c r="S131" s="284"/>
      <c r="T131" s="284"/>
      <c r="U131" s="284"/>
      <c r="V131" s="284"/>
      <c r="W131" s="284"/>
      <c r="X131" s="284"/>
      <c r="Y131" s="284"/>
      <c r="Z131" s="284"/>
      <c r="AA131" s="284"/>
      <c r="AB131" s="284"/>
      <c r="AC131" s="284"/>
      <c r="AD131" s="284"/>
      <c r="AE131" s="284"/>
      <c r="AF131" s="284"/>
      <c r="AG131" s="284"/>
      <c r="AH131" s="284"/>
      <c r="AI131" s="284"/>
      <c r="AJ131" s="284"/>
      <c r="AK131" s="284"/>
      <c r="AL131" s="284"/>
    </row>
    <row r="132" spans="1:38" ht="13.5">
      <c r="A132" s="249" t="s">
        <v>260</v>
      </c>
      <c r="B132" s="249" t="s">
        <v>261</v>
      </c>
      <c r="C132" s="6"/>
      <c r="D132" s="6"/>
      <c r="E132" s="6"/>
      <c r="F132" s="6"/>
      <c r="G132" s="6"/>
      <c r="H132" s="6"/>
      <c r="I132" s="6"/>
      <c r="J132" s="279"/>
      <c r="K132" s="271"/>
      <c r="L132" s="271"/>
      <c r="M132" s="271"/>
      <c r="N132" s="271"/>
      <c r="O132" s="271"/>
      <c r="P132" s="272">
        <f>SUM(C132:I132)</f>
        <v>0</v>
      </c>
      <c r="Q132" s="319"/>
      <c r="R132" s="284"/>
      <c r="S132" s="284"/>
      <c r="T132" s="284"/>
      <c r="U132" s="284"/>
      <c r="V132" s="284"/>
      <c r="W132" s="284"/>
      <c r="X132" s="284"/>
      <c r="Y132" s="284"/>
      <c r="Z132" s="284"/>
      <c r="AA132" s="284"/>
      <c r="AB132" s="284"/>
      <c r="AC132" s="284"/>
      <c r="AD132" s="284"/>
      <c r="AE132" s="284"/>
      <c r="AF132" s="284"/>
      <c r="AG132" s="284"/>
      <c r="AH132" s="284"/>
      <c r="AI132" s="284"/>
      <c r="AJ132" s="284"/>
      <c r="AK132" s="284"/>
      <c r="AL132" s="284"/>
    </row>
    <row r="133" spans="1:38" ht="13.5">
      <c r="A133" s="249" t="s">
        <v>262</v>
      </c>
      <c r="B133" s="249" t="s">
        <v>1055</v>
      </c>
      <c r="C133" s="270"/>
      <c r="D133" s="270"/>
      <c r="E133" s="6"/>
      <c r="F133" s="270"/>
      <c r="G133" s="270"/>
      <c r="H133" s="270"/>
      <c r="I133" s="270"/>
      <c r="J133" s="279"/>
      <c r="K133" s="271"/>
      <c r="L133" s="271"/>
      <c r="M133" s="271"/>
      <c r="N133" s="271"/>
      <c r="O133" s="271"/>
      <c r="P133" s="272">
        <f>E133</f>
        <v>0</v>
      </c>
      <c r="Q133" s="319"/>
      <c r="R133" s="284"/>
      <c r="S133" s="284"/>
      <c r="T133" s="284"/>
      <c r="U133" s="284"/>
      <c r="V133" s="284"/>
      <c r="W133" s="284"/>
      <c r="X133" s="284"/>
      <c r="Y133" s="284"/>
      <c r="Z133" s="284"/>
      <c r="AA133" s="284"/>
      <c r="AB133" s="284"/>
      <c r="AC133" s="284"/>
      <c r="AD133" s="284"/>
      <c r="AE133" s="284"/>
      <c r="AF133" s="284"/>
      <c r="AG133" s="284"/>
      <c r="AH133" s="284"/>
      <c r="AI133" s="284"/>
      <c r="AJ133" s="284"/>
      <c r="AK133" s="284"/>
      <c r="AL133" s="284"/>
    </row>
    <row r="134" spans="1:38" ht="13.5">
      <c r="A134" s="249" t="s">
        <v>1011</v>
      </c>
      <c r="B134" s="249" t="s">
        <v>1056</v>
      </c>
      <c r="C134" s="270"/>
      <c r="D134" s="270"/>
      <c r="E134" s="6"/>
      <c r="F134" s="270"/>
      <c r="G134" s="270"/>
      <c r="H134" s="270"/>
      <c r="I134" s="270"/>
      <c r="J134" s="279"/>
      <c r="K134" s="271"/>
      <c r="L134" s="271"/>
      <c r="M134" s="271"/>
      <c r="N134" s="271"/>
      <c r="O134" s="271"/>
      <c r="P134" s="272">
        <f>E134</f>
        <v>0</v>
      </c>
      <c r="Q134" s="319"/>
      <c r="R134" s="284"/>
      <c r="S134" s="284"/>
      <c r="T134" s="284"/>
      <c r="U134" s="284"/>
      <c r="V134" s="284"/>
      <c r="W134" s="284"/>
      <c r="X134" s="284"/>
      <c r="Y134" s="284"/>
      <c r="Z134" s="284"/>
      <c r="AA134" s="284"/>
      <c r="AB134" s="284"/>
      <c r="AC134" s="284"/>
      <c r="AD134" s="284"/>
      <c r="AE134" s="284"/>
      <c r="AF134" s="284"/>
      <c r="AG134" s="284"/>
      <c r="AH134" s="284"/>
      <c r="AI134" s="284"/>
      <c r="AJ134" s="284"/>
      <c r="AK134" s="284"/>
      <c r="AL134" s="284"/>
    </row>
    <row r="135" spans="1:38" ht="13.5">
      <c r="A135" s="249" t="s">
        <v>263</v>
      </c>
      <c r="B135" s="249" t="s">
        <v>1057</v>
      </c>
      <c r="C135" s="6"/>
      <c r="D135" s="6"/>
      <c r="E135" s="6"/>
      <c r="F135" s="6"/>
      <c r="G135" s="6"/>
      <c r="H135" s="6"/>
      <c r="I135" s="6"/>
      <c r="J135" s="279"/>
      <c r="K135" s="271"/>
      <c r="L135" s="271"/>
      <c r="M135" s="271"/>
      <c r="N135" s="271"/>
      <c r="O135" s="271"/>
      <c r="P135" s="272">
        <f>SUM(C135:I135)</f>
        <v>0</v>
      </c>
      <c r="Q135" s="319"/>
      <c r="R135" s="284"/>
      <c r="S135" s="284"/>
      <c r="T135" s="284"/>
      <c r="U135" s="284"/>
      <c r="V135" s="284"/>
      <c r="W135" s="284"/>
      <c r="X135" s="284"/>
      <c r="Y135" s="284"/>
      <c r="Z135" s="284"/>
      <c r="AA135" s="284"/>
      <c r="AB135" s="284"/>
      <c r="AC135" s="284"/>
      <c r="AD135" s="284"/>
      <c r="AE135" s="284"/>
      <c r="AF135" s="284"/>
      <c r="AG135" s="284"/>
      <c r="AH135" s="284"/>
      <c r="AI135" s="284"/>
      <c r="AJ135" s="284"/>
      <c r="AK135" s="284"/>
      <c r="AL135" s="284"/>
    </row>
    <row r="136" spans="1:38" ht="13.5">
      <c r="A136" s="278"/>
      <c r="B136" s="278" t="s">
        <v>395</v>
      </c>
      <c r="C136" s="272">
        <f>SUM(C130:C132,C135)</f>
        <v>0</v>
      </c>
      <c r="D136" s="272">
        <f>SUM(D130:D132,D135)</f>
        <v>0</v>
      </c>
      <c r="E136" s="272">
        <f>SUM(E130:E135)</f>
        <v>0</v>
      </c>
      <c r="F136" s="272">
        <f>SUM(F130:F132,F135)</f>
        <v>0</v>
      </c>
      <c r="G136" s="272">
        <f>SUM(G130:G132,G135)</f>
        <v>0</v>
      </c>
      <c r="H136" s="272">
        <f>SUM(H130:H132,H135)</f>
        <v>0</v>
      </c>
      <c r="I136" s="272">
        <f>SUM(I130:I132,I135)</f>
        <v>0</v>
      </c>
      <c r="J136" s="272">
        <v>0</v>
      </c>
      <c r="K136" s="272">
        <v>0</v>
      </c>
      <c r="L136" s="272">
        <v>0</v>
      </c>
      <c r="M136" s="272">
        <v>0</v>
      </c>
      <c r="N136" s="272">
        <v>0</v>
      </c>
      <c r="O136" s="272">
        <v>0</v>
      </c>
      <c r="P136" s="272">
        <f>SUM(C136:O136)</f>
        <v>0</v>
      </c>
      <c r="Q136" s="319"/>
      <c r="R136" s="284"/>
      <c r="S136" s="284"/>
      <c r="T136" s="284"/>
      <c r="U136" s="284"/>
      <c r="V136" s="284"/>
      <c r="W136" s="284"/>
      <c r="X136" s="284"/>
      <c r="Y136" s="284"/>
      <c r="Z136" s="284"/>
      <c r="AA136" s="284"/>
      <c r="AB136" s="284"/>
      <c r="AC136" s="284"/>
      <c r="AD136" s="284"/>
      <c r="AE136" s="284"/>
      <c r="AF136" s="284"/>
      <c r="AG136" s="284"/>
      <c r="AH136" s="284"/>
      <c r="AI136" s="284"/>
      <c r="AJ136" s="284"/>
      <c r="AK136" s="284"/>
      <c r="AL136" s="284"/>
    </row>
    <row r="137" spans="1:38" ht="13.5">
      <c r="A137" s="269"/>
      <c r="B137" s="269" t="s">
        <v>264</v>
      </c>
      <c r="C137" s="279"/>
      <c r="D137" s="279"/>
      <c r="E137" s="279"/>
      <c r="F137" s="279"/>
      <c r="G137" s="279"/>
      <c r="H137" s="279"/>
      <c r="I137" s="279"/>
      <c r="J137" s="279"/>
      <c r="K137" s="280"/>
      <c r="L137" s="280"/>
      <c r="M137" s="280"/>
      <c r="N137" s="280"/>
      <c r="O137" s="280"/>
      <c r="P137" s="279"/>
      <c r="Q137" s="319"/>
      <c r="R137" s="284"/>
      <c r="S137" s="284"/>
      <c r="T137" s="284"/>
      <c r="U137" s="284"/>
      <c r="V137" s="284"/>
      <c r="W137" s="284"/>
      <c r="X137" s="284"/>
      <c r="Y137" s="284"/>
      <c r="Z137" s="284"/>
      <c r="AA137" s="284"/>
      <c r="AB137" s="284"/>
      <c r="AC137" s="284"/>
      <c r="AD137" s="284"/>
      <c r="AE137" s="284"/>
      <c r="AF137" s="284"/>
      <c r="AG137" s="284"/>
      <c r="AH137" s="284"/>
      <c r="AI137" s="284"/>
      <c r="AJ137" s="284"/>
      <c r="AK137" s="284"/>
      <c r="AL137" s="284"/>
    </row>
    <row r="138" spans="1:38" ht="13.5">
      <c r="A138" s="249" t="s">
        <v>265</v>
      </c>
      <c r="B138" s="249" t="s">
        <v>1058</v>
      </c>
      <c r="C138" s="6"/>
      <c r="D138" s="6"/>
      <c r="E138" s="6"/>
      <c r="F138" s="6"/>
      <c r="G138" s="6"/>
      <c r="H138" s="6"/>
      <c r="I138" s="6"/>
      <c r="J138" s="279"/>
      <c r="K138" s="271"/>
      <c r="L138" s="271"/>
      <c r="M138" s="271"/>
      <c r="N138" s="271"/>
      <c r="O138" s="271"/>
      <c r="P138" s="272">
        <f>SUM(C138:I138)</f>
        <v>0</v>
      </c>
      <c r="Q138" s="319"/>
      <c r="R138" s="284"/>
      <c r="S138" s="284"/>
      <c r="T138" s="284"/>
      <c r="U138" s="284"/>
      <c r="V138" s="284"/>
      <c r="W138" s="284"/>
      <c r="X138" s="284"/>
      <c r="Y138" s="284"/>
      <c r="Z138" s="284"/>
      <c r="AA138" s="284"/>
      <c r="AB138" s="284"/>
      <c r="AC138" s="284"/>
      <c r="AD138" s="284"/>
      <c r="AE138" s="284"/>
      <c r="AF138" s="284"/>
      <c r="AG138" s="284"/>
      <c r="AH138" s="284"/>
      <c r="AI138" s="284"/>
      <c r="AJ138" s="284"/>
      <c r="AK138" s="284"/>
      <c r="AL138" s="284"/>
    </row>
    <row r="139" spans="1:38" ht="13.5">
      <c r="A139" s="249" t="s">
        <v>1327</v>
      </c>
      <c r="B139" s="249" t="s">
        <v>1059</v>
      </c>
      <c r="C139" s="6"/>
      <c r="D139" s="6"/>
      <c r="E139" s="6"/>
      <c r="F139" s="6"/>
      <c r="G139" s="6"/>
      <c r="H139" s="6"/>
      <c r="I139" s="6"/>
      <c r="J139" s="279"/>
      <c r="K139" s="271"/>
      <c r="L139" s="271"/>
      <c r="M139" s="271"/>
      <c r="N139" s="271"/>
      <c r="O139" s="271"/>
      <c r="P139" s="272">
        <f>SUM(C139:I139)</f>
        <v>0</v>
      </c>
      <c r="Q139" s="319"/>
      <c r="R139" s="284"/>
      <c r="S139" s="284"/>
      <c r="T139" s="284"/>
      <c r="U139" s="284"/>
      <c r="V139" s="284"/>
      <c r="W139" s="284"/>
      <c r="X139" s="284"/>
      <c r="Y139" s="284"/>
      <c r="Z139" s="284"/>
      <c r="AA139" s="284"/>
      <c r="AB139" s="284"/>
      <c r="AC139" s="284"/>
      <c r="AD139" s="284"/>
      <c r="AE139" s="284"/>
      <c r="AF139" s="284"/>
      <c r="AG139" s="284"/>
      <c r="AH139" s="284"/>
      <c r="AI139" s="284"/>
      <c r="AJ139" s="284"/>
      <c r="AK139" s="284"/>
      <c r="AL139" s="284"/>
    </row>
    <row r="140" spans="1:38" ht="13.5">
      <c r="A140" s="249" t="s">
        <v>1328</v>
      </c>
      <c r="B140" s="249" t="s">
        <v>1060</v>
      </c>
      <c r="C140" s="6"/>
      <c r="D140" s="6"/>
      <c r="E140" s="6"/>
      <c r="F140" s="6"/>
      <c r="G140" s="6"/>
      <c r="H140" s="6"/>
      <c r="I140" s="6"/>
      <c r="J140" s="279"/>
      <c r="K140" s="271"/>
      <c r="L140" s="271"/>
      <c r="M140" s="271"/>
      <c r="N140" s="271"/>
      <c r="O140" s="271"/>
      <c r="P140" s="272">
        <f>SUM(C140:I140)</f>
        <v>0</v>
      </c>
      <c r="Q140" s="319"/>
      <c r="R140" s="284"/>
      <c r="S140" s="284"/>
      <c r="T140" s="284"/>
      <c r="U140" s="284"/>
      <c r="V140" s="284"/>
      <c r="W140" s="284"/>
      <c r="X140" s="284"/>
      <c r="Y140" s="284"/>
      <c r="Z140" s="284"/>
      <c r="AA140" s="284"/>
      <c r="AB140" s="284"/>
      <c r="AC140" s="284"/>
      <c r="AD140" s="284"/>
      <c r="AE140" s="284"/>
      <c r="AF140" s="284"/>
      <c r="AG140" s="284"/>
      <c r="AH140" s="284"/>
      <c r="AI140" s="284"/>
      <c r="AJ140" s="284"/>
      <c r="AK140" s="284"/>
      <c r="AL140" s="284"/>
    </row>
    <row r="141" spans="1:38" ht="13.5">
      <c r="A141" s="249" t="s">
        <v>266</v>
      </c>
      <c r="B141" s="249" t="s">
        <v>1061</v>
      </c>
      <c r="C141" s="6"/>
      <c r="D141" s="6"/>
      <c r="E141" s="6"/>
      <c r="F141" s="6"/>
      <c r="G141" s="6"/>
      <c r="H141" s="6"/>
      <c r="I141" s="6"/>
      <c r="J141" s="279"/>
      <c r="K141" s="271"/>
      <c r="L141" s="271"/>
      <c r="M141" s="271"/>
      <c r="N141" s="271"/>
      <c r="O141" s="271"/>
      <c r="P141" s="272">
        <f>SUM(C141:I141)</f>
        <v>0</v>
      </c>
      <c r="Q141" s="319"/>
      <c r="R141" s="284"/>
      <c r="S141" s="284"/>
      <c r="T141" s="284"/>
      <c r="U141" s="284"/>
      <c r="V141" s="284"/>
      <c r="W141" s="284"/>
      <c r="X141" s="284"/>
      <c r="Y141" s="284"/>
      <c r="Z141" s="284"/>
      <c r="AA141" s="284"/>
      <c r="AB141" s="284"/>
      <c r="AC141" s="284"/>
      <c r="AD141" s="284"/>
      <c r="AE141" s="284"/>
      <c r="AF141" s="284"/>
      <c r="AG141" s="284"/>
      <c r="AH141" s="284"/>
      <c r="AI141" s="284"/>
      <c r="AJ141" s="284"/>
      <c r="AK141" s="284"/>
      <c r="AL141" s="284"/>
    </row>
    <row r="142" spans="1:38" ht="13.5">
      <c r="A142" s="278"/>
      <c r="B142" s="278" t="s">
        <v>1077</v>
      </c>
      <c r="C142" s="272">
        <f>SUM(C138:C141)</f>
        <v>0</v>
      </c>
      <c r="D142" s="272">
        <f t="shared" ref="D142:H142" si="11">SUM(D138:D141)</f>
        <v>0</v>
      </c>
      <c r="E142" s="272">
        <f t="shared" si="11"/>
        <v>0</v>
      </c>
      <c r="F142" s="272">
        <f t="shared" si="11"/>
        <v>0</v>
      </c>
      <c r="G142" s="272">
        <f t="shared" si="11"/>
        <v>0</v>
      </c>
      <c r="H142" s="272">
        <f t="shared" si="11"/>
        <v>0</v>
      </c>
      <c r="I142" s="272">
        <f>SUM(I138:I141)</f>
        <v>0</v>
      </c>
      <c r="J142" s="272">
        <v>0</v>
      </c>
      <c r="K142" s="272">
        <v>0</v>
      </c>
      <c r="L142" s="272">
        <v>0</v>
      </c>
      <c r="M142" s="272">
        <v>0</v>
      </c>
      <c r="N142" s="272">
        <v>0</v>
      </c>
      <c r="O142" s="272">
        <v>0</v>
      </c>
      <c r="P142" s="272">
        <f>SUM(C142:O142)</f>
        <v>0</v>
      </c>
      <c r="Q142" s="319"/>
      <c r="R142" s="284"/>
      <c r="S142" s="284"/>
      <c r="T142" s="284"/>
      <c r="U142" s="284"/>
      <c r="V142" s="284"/>
      <c r="W142" s="284"/>
      <c r="X142" s="284"/>
      <c r="Y142" s="284"/>
      <c r="Z142" s="284"/>
      <c r="AA142" s="284"/>
      <c r="AB142" s="284"/>
      <c r="AC142" s="284"/>
      <c r="AD142" s="284"/>
      <c r="AE142" s="284"/>
      <c r="AF142" s="284"/>
      <c r="AG142" s="284"/>
      <c r="AH142" s="284"/>
      <c r="AI142" s="284"/>
      <c r="AJ142" s="284"/>
      <c r="AK142" s="284"/>
      <c r="AL142" s="284"/>
    </row>
    <row r="143" spans="1:38" ht="13.5">
      <c r="A143" s="269"/>
      <c r="B143" s="269" t="s">
        <v>1062</v>
      </c>
      <c r="C143" s="285"/>
      <c r="D143" s="279"/>
      <c r="E143" s="279"/>
      <c r="F143" s="279"/>
      <c r="G143" s="279"/>
      <c r="H143" s="279"/>
      <c r="I143" s="279"/>
      <c r="J143" s="279"/>
      <c r="K143" s="280"/>
      <c r="L143" s="280"/>
      <c r="M143" s="280"/>
      <c r="N143" s="280"/>
      <c r="O143" s="280"/>
      <c r="P143" s="285"/>
      <c r="Q143" s="319"/>
      <c r="R143" s="284"/>
      <c r="S143" s="284"/>
      <c r="T143" s="284"/>
      <c r="U143" s="284"/>
      <c r="V143" s="284"/>
      <c r="W143" s="284"/>
      <c r="X143" s="284"/>
      <c r="Y143" s="284"/>
      <c r="Z143" s="284"/>
      <c r="AA143" s="284"/>
      <c r="AB143" s="284"/>
      <c r="AC143" s="284"/>
      <c r="AD143" s="284"/>
      <c r="AE143" s="284"/>
      <c r="AF143" s="284"/>
      <c r="AG143" s="284"/>
      <c r="AH143" s="284"/>
      <c r="AI143" s="284"/>
      <c r="AJ143" s="284"/>
      <c r="AK143" s="284"/>
      <c r="AL143" s="284"/>
    </row>
    <row r="144" spans="1:38" ht="13.5">
      <c r="A144" s="249" t="s">
        <v>267</v>
      </c>
      <c r="B144" s="249" t="s">
        <v>1063</v>
      </c>
      <c r="C144" s="6"/>
      <c r="D144" s="6"/>
      <c r="E144" s="6"/>
      <c r="F144" s="6"/>
      <c r="G144" s="6"/>
      <c r="H144" s="6"/>
      <c r="I144" s="6"/>
      <c r="J144" s="279"/>
      <c r="K144" s="271"/>
      <c r="L144" s="7"/>
      <c r="M144" s="271"/>
      <c r="N144" s="271"/>
      <c r="O144" s="271"/>
      <c r="P144" s="272">
        <f>SUM(C144:I144,L144)</f>
        <v>0</v>
      </c>
      <c r="Q144" s="319"/>
      <c r="R144" s="284"/>
      <c r="S144" s="284"/>
      <c r="T144" s="284"/>
      <c r="U144" s="284"/>
      <c r="V144" s="284"/>
      <c r="W144" s="284"/>
      <c r="X144" s="284"/>
      <c r="Y144" s="284"/>
      <c r="Z144" s="284"/>
      <c r="AA144" s="284"/>
      <c r="AB144" s="284"/>
      <c r="AC144" s="284"/>
      <c r="AD144" s="284"/>
      <c r="AE144" s="284"/>
      <c r="AF144" s="284"/>
      <c r="AG144" s="284"/>
      <c r="AH144" s="284"/>
      <c r="AI144" s="284"/>
      <c r="AJ144" s="284"/>
      <c r="AK144" s="284"/>
      <c r="AL144" s="284"/>
    </row>
    <row r="145" spans="1:38" ht="13.5">
      <c r="A145" s="249" t="s">
        <v>268</v>
      </c>
      <c r="B145" s="249" t="s">
        <v>269</v>
      </c>
      <c r="C145" s="6"/>
      <c r="D145" s="6"/>
      <c r="E145" s="6"/>
      <c r="F145" s="6"/>
      <c r="G145" s="6"/>
      <c r="H145" s="6"/>
      <c r="I145" s="6"/>
      <c r="J145" s="279"/>
      <c r="K145" s="271"/>
      <c r="L145" s="271"/>
      <c r="M145" s="271"/>
      <c r="N145" s="271"/>
      <c r="O145" s="271"/>
      <c r="P145" s="272">
        <f>SUM(C145:I145)</f>
        <v>0</v>
      </c>
      <c r="Q145" s="319"/>
      <c r="R145" s="284"/>
      <c r="S145" s="284"/>
      <c r="T145" s="284"/>
      <c r="U145" s="284"/>
      <c r="V145" s="284"/>
      <c r="W145" s="284"/>
      <c r="X145" s="284"/>
      <c r="Y145" s="284"/>
      <c r="Z145" s="284"/>
      <c r="AA145" s="284"/>
      <c r="AB145" s="284"/>
      <c r="AC145" s="284"/>
      <c r="AD145" s="284"/>
      <c r="AE145" s="284"/>
      <c r="AF145" s="284"/>
      <c r="AG145" s="284"/>
      <c r="AH145" s="284"/>
      <c r="AI145" s="284"/>
      <c r="AJ145" s="284"/>
      <c r="AK145" s="284"/>
      <c r="AL145" s="284"/>
    </row>
    <row r="146" spans="1:38" ht="13.5">
      <c r="A146" s="249" t="s">
        <v>270</v>
      </c>
      <c r="B146" s="249" t="s">
        <v>271</v>
      </c>
      <c r="C146" s="6"/>
      <c r="D146" s="6"/>
      <c r="E146" s="6"/>
      <c r="F146" s="6"/>
      <c r="G146" s="6"/>
      <c r="H146" s="6"/>
      <c r="I146" s="6"/>
      <c r="J146" s="279"/>
      <c r="K146" s="271"/>
      <c r="L146" s="271"/>
      <c r="M146" s="271"/>
      <c r="N146" s="271"/>
      <c r="O146" s="271"/>
      <c r="P146" s="272">
        <f>SUM(C146:I146)</f>
        <v>0</v>
      </c>
      <c r="Q146" s="319"/>
      <c r="R146" s="284"/>
      <c r="S146" s="284"/>
      <c r="T146" s="284"/>
      <c r="U146" s="284"/>
      <c r="V146" s="284"/>
      <c r="W146" s="284"/>
      <c r="X146" s="284"/>
      <c r="Y146" s="284"/>
      <c r="Z146" s="284"/>
      <c r="AA146" s="284"/>
      <c r="AB146" s="284"/>
      <c r="AC146" s="284"/>
      <c r="AD146" s="284"/>
      <c r="AE146" s="284"/>
      <c r="AF146" s="284"/>
      <c r="AG146" s="284"/>
      <c r="AH146" s="284"/>
      <c r="AI146" s="284"/>
      <c r="AJ146" s="284"/>
      <c r="AK146" s="284"/>
      <c r="AL146" s="284"/>
    </row>
    <row r="147" spans="1:38" ht="13.5">
      <c r="A147" s="249" t="s">
        <v>272</v>
      </c>
      <c r="B147" s="249" t="s">
        <v>273</v>
      </c>
      <c r="C147" s="6"/>
      <c r="D147" s="6"/>
      <c r="E147" s="6"/>
      <c r="F147" s="6"/>
      <c r="G147" s="6"/>
      <c r="H147" s="6"/>
      <c r="I147" s="6"/>
      <c r="J147" s="279"/>
      <c r="K147" s="271"/>
      <c r="L147" s="271"/>
      <c r="M147" s="271"/>
      <c r="N147" s="271"/>
      <c r="O147" s="271"/>
      <c r="P147" s="272">
        <f>SUM(C147:I147)</f>
        <v>0</v>
      </c>
      <c r="Q147" s="319"/>
      <c r="R147" s="284"/>
      <c r="S147" s="284"/>
      <c r="T147" s="284"/>
      <c r="U147" s="284"/>
      <c r="V147" s="284"/>
      <c r="W147" s="284"/>
      <c r="X147" s="284"/>
      <c r="Y147" s="284"/>
      <c r="Z147" s="284"/>
      <c r="AA147" s="284"/>
      <c r="AB147" s="284"/>
      <c r="AC147" s="284"/>
      <c r="AD147" s="284"/>
      <c r="AE147" s="284"/>
      <c r="AF147" s="284"/>
      <c r="AG147" s="284"/>
      <c r="AH147" s="284"/>
      <c r="AI147" s="284"/>
      <c r="AJ147" s="284"/>
      <c r="AK147" s="284"/>
      <c r="AL147" s="284"/>
    </row>
    <row r="148" spans="1:38" ht="13.5">
      <c r="A148" s="249" t="s">
        <v>368</v>
      </c>
      <c r="B148" s="249" t="s">
        <v>367</v>
      </c>
      <c r="C148" s="285"/>
      <c r="D148" s="279"/>
      <c r="E148" s="279"/>
      <c r="F148" s="279"/>
      <c r="G148" s="279"/>
      <c r="H148" s="279"/>
      <c r="I148" s="279"/>
      <c r="J148" s="279"/>
      <c r="K148" s="271"/>
      <c r="L148" s="271"/>
      <c r="M148" s="271"/>
      <c r="N148" s="271"/>
      <c r="O148" s="7"/>
      <c r="P148" s="272">
        <f>O148</f>
        <v>0</v>
      </c>
      <c r="Q148" s="319"/>
      <c r="R148" s="284"/>
      <c r="S148" s="284"/>
      <c r="T148" s="284"/>
      <c r="U148" s="284"/>
      <c r="V148" s="284"/>
      <c r="W148" s="284"/>
      <c r="X148" s="284"/>
      <c r="Y148" s="284"/>
      <c r="Z148" s="284"/>
      <c r="AA148" s="284"/>
      <c r="AB148" s="284"/>
      <c r="AC148" s="284"/>
      <c r="AD148" s="284"/>
      <c r="AE148" s="284"/>
      <c r="AF148" s="284"/>
      <c r="AG148" s="284"/>
      <c r="AH148" s="284"/>
      <c r="AI148" s="284"/>
      <c r="AJ148" s="284"/>
      <c r="AK148" s="284"/>
      <c r="AL148" s="284"/>
    </row>
    <row r="149" spans="1:38" ht="13.5">
      <c r="A149" s="249" t="s">
        <v>369</v>
      </c>
      <c r="B149" s="249" t="s">
        <v>370</v>
      </c>
      <c r="C149" s="285"/>
      <c r="D149" s="279"/>
      <c r="E149" s="279"/>
      <c r="F149" s="279"/>
      <c r="G149" s="279"/>
      <c r="H149" s="279"/>
      <c r="I149" s="279"/>
      <c r="J149" s="279"/>
      <c r="K149" s="271"/>
      <c r="L149" s="271"/>
      <c r="M149" s="271"/>
      <c r="N149" s="271"/>
      <c r="O149" s="7"/>
      <c r="P149" s="272">
        <f>O149</f>
        <v>0</v>
      </c>
      <c r="Q149" s="319"/>
      <c r="R149" s="284"/>
      <c r="S149" s="284"/>
      <c r="T149" s="284"/>
      <c r="U149" s="284"/>
      <c r="V149" s="284"/>
      <c r="W149" s="284"/>
      <c r="X149" s="284"/>
      <c r="Y149" s="284"/>
      <c r="Z149" s="284"/>
      <c r="AA149" s="284"/>
      <c r="AB149" s="284"/>
      <c r="AC149" s="284"/>
      <c r="AD149" s="284"/>
      <c r="AE149" s="284"/>
      <c r="AF149" s="284"/>
      <c r="AG149" s="284"/>
      <c r="AH149" s="284"/>
      <c r="AI149" s="284"/>
      <c r="AJ149" s="284"/>
      <c r="AK149" s="284"/>
      <c r="AL149" s="284"/>
    </row>
    <row r="150" spans="1:38" ht="13.5">
      <c r="A150" s="249" t="s">
        <v>274</v>
      </c>
      <c r="B150" s="249" t="s">
        <v>275</v>
      </c>
      <c r="C150" s="6"/>
      <c r="D150" s="6"/>
      <c r="E150" s="6"/>
      <c r="F150" s="6"/>
      <c r="G150" s="6"/>
      <c r="H150" s="6"/>
      <c r="I150" s="6"/>
      <c r="J150" s="279"/>
      <c r="K150" s="271"/>
      <c r="L150" s="271"/>
      <c r="M150" s="271"/>
      <c r="N150" s="271"/>
      <c r="O150" s="271"/>
      <c r="P150" s="272">
        <f>SUM(C150:I150)</f>
        <v>0</v>
      </c>
      <c r="Q150" s="319"/>
      <c r="R150" s="284"/>
      <c r="S150" s="284"/>
      <c r="T150" s="284"/>
      <c r="U150" s="284"/>
      <c r="V150" s="284"/>
      <c r="W150" s="284"/>
      <c r="X150" s="284"/>
      <c r="Y150" s="284"/>
      <c r="Z150" s="284"/>
      <c r="AA150" s="284"/>
      <c r="AB150" s="284"/>
      <c r="AC150" s="284"/>
      <c r="AD150" s="284"/>
      <c r="AE150" s="284"/>
      <c r="AF150" s="284"/>
      <c r="AG150" s="284"/>
      <c r="AH150" s="284"/>
      <c r="AI150" s="284"/>
      <c r="AJ150" s="284"/>
      <c r="AK150" s="284"/>
      <c r="AL150" s="284"/>
    </row>
    <row r="151" spans="1:38" ht="13.5">
      <c r="A151" s="249" t="s">
        <v>276</v>
      </c>
      <c r="B151" s="249" t="s">
        <v>277</v>
      </c>
      <c r="C151" s="6"/>
      <c r="D151" s="6"/>
      <c r="E151" s="6"/>
      <c r="F151" s="6"/>
      <c r="G151" s="6"/>
      <c r="H151" s="6"/>
      <c r="I151" s="6"/>
      <c r="J151" s="279"/>
      <c r="K151" s="271"/>
      <c r="L151" s="7"/>
      <c r="M151" s="271"/>
      <c r="N151" s="271"/>
      <c r="O151" s="271"/>
      <c r="P151" s="272">
        <f>SUM(C151:I151,L151)</f>
        <v>0</v>
      </c>
      <c r="Q151" s="319"/>
      <c r="R151" s="284"/>
      <c r="S151" s="284"/>
      <c r="T151" s="284"/>
      <c r="U151" s="284"/>
      <c r="V151" s="284"/>
      <c r="W151" s="284"/>
      <c r="X151" s="284"/>
      <c r="Y151" s="284"/>
      <c r="Z151" s="284"/>
      <c r="AA151" s="284"/>
      <c r="AB151" s="284"/>
      <c r="AC151" s="284"/>
      <c r="AD151" s="284"/>
      <c r="AE151" s="284"/>
      <c r="AF151" s="284"/>
      <c r="AG151" s="284"/>
      <c r="AH151" s="284"/>
      <c r="AI151" s="284"/>
      <c r="AJ151" s="284"/>
      <c r="AK151" s="284"/>
      <c r="AL151" s="284"/>
    </row>
    <row r="152" spans="1:38" ht="13.5">
      <c r="A152" s="249" t="s">
        <v>91</v>
      </c>
      <c r="B152" s="249" t="s">
        <v>92</v>
      </c>
      <c r="C152" s="270"/>
      <c r="D152" s="270"/>
      <c r="E152" s="270"/>
      <c r="F152" s="270"/>
      <c r="G152" s="270"/>
      <c r="H152" s="270"/>
      <c r="I152" s="270"/>
      <c r="J152" s="279"/>
      <c r="K152" s="271"/>
      <c r="L152" s="271"/>
      <c r="M152" s="7"/>
      <c r="N152" s="271"/>
      <c r="O152" s="271"/>
      <c r="P152" s="272">
        <f>M152</f>
        <v>0</v>
      </c>
      <c r="Q152" s="319"/>
      <c r="R152" s="284"/>
      <c r="S152" s="284"/>
      <c r="T152" s="284"/>
      <c r="U152" s="284"/>
      <c r="V152" s="284"/>
      <c r="W152" s="284"/>
      <c r="X152" s="284"/>
      <c r="Y152" s="284"/>
      <c r="Z152" s="284"/>
      <c r="AA152" s="284"/>
      <c r="AB152" s="284"/>
      <c r="AC152" s="284"/>
      <c r="AD152" s="284"/>
      <c r="AE152" s="284"/>
      <c r="AF152" s="284"/>
      <c r="AG152" s="284"/>
      <c r="AH152" s="284"/>
      <c r="AI152" s="284"/>
      <c r="AJ152" s="284"/>
      <c r="AK152" s="284"/>
      <c r="AL152" s="284"/>
    </row>
    <row r="153" spans="1:38" ht="13.5">
      <c r="A153" s="249" t="s">
        <v>91</v>
      </c>
      <c r="B153" s="249" t="s">
        <v>393</v>
      </c>
      <c r="C153" s="270"/>
      <c r="D153" s="270"/>
      <c r="E153" s="270"/>
      <c r="F153" s="270"/>
      <c r="G153" s="270"/>
      <c r="H153" s="270"/>
      <c r="I153" s="270"/>
      <c r="J153" s="279"/>
      <c r="K153" s="271"/>
      <c r="L153" s="271"/>
      <c r="M153" s="271"/>
      <c r="N153" s="7"/>
      <c r="O153" s="271"/>
      <c r="P153" s="272">
        <f>N153</f>
        <v>0</v>
      </c>
      <c r="Q153" s="319"/>
      <c r="R153" s="284"/>
      <c r="S153" s="284"/>
      <c r="T153" s="284"/>
      <c r="U153" s="284"/>
      <c r="V153" s="284"/>
      <c r="W153" s="284"/>
      <c r="X153" s="284"/>
      <c r="Y153" s="284"/>
      <c r="Z153" s="284"/>
      <c r="AA153" s="284"/>
      <c r="AB153" s="284"/>
      <c r="AC153" s="284"/>
      <c r="AD153" s="284"/>
      <c r="AE153" s="284"/>
      <c r="AF153" s="284"/>
      <c r="AG153" s="284"/>
      <c r="AH153" s="284"/>
      <c r="AI153" s="284"/>
      <c r="AJ153" s="284"/>
      <c r="AK153" s="284"/>
      <c r="AL153" s="284"/>
    </row>
    <row r="154" spans="1:38" ht="13.5">
      <c r="A154" s="249" t="s">
        <v>278</v>
      </c>
      <c r="B154" s="249" t="s">
        <v>279</v>
      </c>
      <c r="C154" s="6"/>
      <c r="D154" s="6"/>
      <c r="E154" s="6"/>
      <c r="F154" s="6"/>
      <c r="G154" s="6"/>
      <c r="H154" s="6"/>
      <c r="I154" s="6"/>
      <c r="J154" s="279"/>
      <c r="K154" s="271"/>
      <c r="L154" s="271"/>
      <c r="M154" s="271"/>
      <c r="N154" s="271"/>
      <c r="O154" s="271"/>
      <c r="P154" s="272">
        <f>SUM(C154:I154)</f>
        <v>0</v>
      </c>
      <c r="Q154" s="319"/>
      <c r="R154" s="284"/>
      <c r="S154" s="284"/>
      <c r="T154" s="284"/>
      <c r="U154" s="284"/>
      <c r="V154" s="284"/>
      <c r="W154" s="284"/>
      <c r="X154" s="284"/>
      <c r="Y154" s="284"/>
      <c r="Z154" s="284"/>
      <c r="AA154" s="284"/>
      <c r="AB154" s="284"/>
      <c r="AC154" s="284"/>
      <c r="AD154" s="284"/>
      <c r="AE154" s="284"/>
      <c r="AF154" s="284"/>
      <c r="AG154" s="284"/>
      <c r="AH154" s="284"/>
      <c r="AI154" s="284"/>
      <c r="AJ154" s="284"/>
      <c r="AK154" s="284"/>
      <c r="AL154" s="284"/>
    </row>
    <row r="155" spans="1:38" ht="13.5">
      <c r="A155" s="249" t="s">
        <v>1064</v>
      </c>
      <c r="B155" s="249" t="s">
        <v>1065</v>
      </c>
      <c r="C155" s="6"/>
      <c r="D155" s="6"/>
      <c r="E155" s="6"/>
      <c r="F155" s="6"/>
      <c r="G155" s="6"/>
      <c r="H155" s="6"/>
      <c r="I155" s="6"/>
      <c r="J155" s="279"/>
      <c r="K155" s="271"/>
      <c r="L155" s="271"/>
      <c r="M155" s="271"/>
      <c r="N155" s="271"/>
      <c r="O155" s="271"/>
      <c r="P155" s="272">
        <f>SUM(C155:I155)</f>
        <v>0</v>
      </c>
      <c r="Q155" s="319"/>
      <c r="R155" s="284"/>
      <c r="S155" s="284"/>
      <c r="T155" s="284"/>
      <c r="U155" s="284"/>
      <c r="V155" s="284"/>
      <c r="W155" s="284"/>
      <c r="X155" s="284"/>
      <c r="Y155" s="284"/>
      <c r="Z155" s="284"/>
      <c r="AA155" s="284"/>
      <c r="AB155" s="284"/>
      <c r="AC155" s="284"/>
      <c r="AD155" s="284"/>
      <c r="AE155" s="284"/>
      <c r="AF155" s="284"/>
      <c r="AG155" s="284"/>
      <c r="AH155" s="284"/>
      <c r="AI155" s="284"/>
      <c r="AJ155" s="284"/>
      <c r="AK155" s="284"/>
      <c r="AL155" s="284"/>
    </row>
    <row r="156" spans="1:38" ht="13.5">
      <c r="A156" s="249" t="s">
        <v>1067</v>
      </c>
      <c r="B156" s="249" t="s">
        <v>1068</v>
      </c>
      <c r="C156" s="6"/>
      <c r="D156" s="6"/>
      <c r="E156" s="6"/>
      <c r="F156" s="6"/>
      <c r="G156" s="6"/>
      <c r="H156" s="6"/>
      <c r="I156" s="6"/>
      <c r="J156" s="279"/>
      <c r="K156" s="271"/>
      <c r="L156" s="7"/>
      <c r="M156" s="271"/>
      <c r="N156" s="271"/>
      <c r="O156" s="271"/>
      <c r="P156" s="272">
        <f>SUM(C156:I156,L156)</f>
        <v>0</v>
      </c>
      <c r="Q156" s="319"/>
      <c r="R156" s="284"/>
      <c r="S156" s="284"/>
      <c r="T156" s="284"/>
      <c r="U156" s="284"/>
      <c r="V156" s="284"/>
      <c r="W156" s="284"/>
      <c r="X156" s="284"/>
      <c r="Y156" s="284"/>
      <c r="Z156" s="284"/>
      <c r="AA156" s="284"/>
      <c r="AB156" s="284"/>
      <c r="AC156" s="284"/>
      <c r="AD156" s="284"/>
      <c r="AE156" s="284"/>
      <c r="AF156" s="284"/>
      <c r="AG156" s="284"/>
      <c r="AH156" s="284"/>
      <c r="AI156" s="284"/>
      <c r="AJ156" s="284"/>
      <c r="AK156" s="284"/>
      <c r="AL156" s="284"/>
    </row>
    <row r="157" spans="1:38" ht="13.5">
      <c r="A157" s="249" t="s">
        <v>281</v>
      </c>
      <c r="B157" s="249" t="s">
        <v>282</v>
      </c>
      <c r="C157" s="286"/>
      <c r="D157" s="270"/>
      <c r="E157" s="270"/>
      <c r="F157" s="270"/>
      <c r="G157" s="270"/>
      <c r="H157" s="270"/>
      <c r="I157" s="270"/>
      <c r="J157" s="270"/>
      <c r="K157" s="7"/>
      <c r="L157" s="271"/>
      <c r="M157" s="271"/>
      <c r="N157" s="271"/>
      <c r="O157" s="271"/>
      <c r="P157" s="272">
        <f>K157</f>
        <v>0</v>
      </c>
      <c r="Q157" s="319"/>
      <c r="R157" s="284"/>
      <c r="S157" s="284"/>
      <c r="T157" s="284"/>
      <c r="U157" s="284"/>
      <c r="V157" s="284"/>
      <c r="W157" s="284"/>
      <c r="X157" s="284"/>
      <c r="Y157" s="284"/>
      <c r="Z157" s="284"/>
      <c r="AA157" s="284"/>
      <c r="AB157" s="284"/>
      <c r="AC157" s="284"/>
      <c r="AD157" s="284"/>
      <c r="AE157" s="284"/>
      <c r="AF157" s="284"/>
      <c r="AG157" s="284"/>
      <c r="AH157" s="284"/>
      <c r="AI157" s="284"/>
      <c r="AJ157" s="284"/>
      <c r="AK157" s="284"/>
      <c r="AL157" s="284"/>
    </row>
    <row r="158" spans="1:38" ht="13.5">
      <c r="A158" s="278"/>
      <c r="B158" s="278" t="s">
        <v>396</v>
      </c>
      <c r="C158" s="272">
        <f t="shared" ref="C158:I158" si="12">SUM(C144:C147,C150:C151,C154:C156)</f>
        <v>0</v>
      </c>
      <c r="D158" s="272">
        <f t="shared" si="12"/>
        <v>0</v>
      </c>
      <c r="E158" s="272">
        <f t="shared" si="12"/>
        <v>0</v>
      </c>
      <c r="F158" s="272">
        <f t="shared" si="12"/>
        <v>0</v>
      </c>
      <c r="G158" s="272">
        <f t="shared" si="12"/>
        <v>0</v>
      </c>
      <c r="H158" s="272">
        <f t="shared" si="12"/>
        <v>0</v>
      </c>
      <c r="I158" s="272">
        <f t="shared" si="12"/>
        <v>0</v>
      </c>
      <c r="J158" s="272">
        <v>0</v>
      </c>
      <c r="K158" s="272">
        <f>K157</f>
        <v>0</v>
      </c>
      <c r="L158" s="272">
        <f>SUM(L151+L156+L144)</f>
        <v>0</v>
      </c>
      <c r="M158" s="272">
        <f>M152</f>
        <v>0</v>
      </c>
      <c r="N158" s="272">
        <f>N153</f>
        <v>0</v>
      </c>
      <c r="O158" s="272">
        <f>SUM(O148:O149)</f>
        <v>0</v>
      </c>
      <c r="P158" s="272">
        <f>SUM(C158:O158)</f>
        <v>0</v>
      </c>
      <c r="Q158" s="319"/>
      <c r="R158" s="284"/>
      <c r="S158" s="284"/>
      <c r="T158" s="284"/>
      <c r="U158" s="284"/>
      <c r="V158" s="284"/>
      <c r="W158" s="284"/>
      <c r="X158" s="284"/>
      <c r="Y158" s="284"/>
      <c r="Z158" s="284"/>
      <c r="AA158" s="284"/>
      <c r="AB158" s="284"/>
      <c r="AC158" s="284"/>
      <c r="AD158" s="284"/>
      <c r="AE158" s="284"/>
      <c r="AF158" s="284"/>
      <c r="AG158" s="284"/>
      <c r="AH158" s="284"/>
      <c r="AI158" s="284"/>
      <c r="AJ158" s="284"/>
      <c r="AK158" s="284"/>
      <c r="AL158" s="284"/>
    </row>
    <row r="159" spans="1:38" ht="13.5">
      <c r="A159" s="269"/>
      <c r="B159" s="269" t="s">
        <v>1066</v>
      </c>
      <c r="C159" s="285"/>
      <c r="D159" s="279"/>
      <c r="E159" s="279"/>
      <c r="F159" s="279"/>
      <c r="G159" s="279"/>
      <c r="H159" s="279"/>
      <c r="I159" s="279"/>
      <c r="J159" s="279"/>
      <c r="K159" s="280"/>
      <c r="L159" s="280"/>
      <c r="M159" s="280"/>
      <c r="N159" s="280"/>
      <c r="O159" s="280"/>
      <c r="P159" s="285"/>
      <c r="Q159" s="319"/>
      <c r="R159" s="284"/>
      <c r="S159" s="284"/>
      <c r="T159" s="284"/>
      <c r="U159" s="284"/>
      <c r="V159" s="284"/>
      <c r="W159" s="284"/>
      <c r="X159" s="284"/>
      <c r="Y159" s="284"/>
      <c r="Z159" s="284"/>
      <c r="AA159" s="284"/>
      <c r="AB159" s="284"/>
      <c r="AC159" s="284"/>
      <c r="AD159" s="284"/>
      <c r="AE159" s="284"/>
      <c r="AF159" s="284"/>
      <c r="AG159" s="284"/>
      <c r="AH159" s="284"/>
      <c r="AI159" s="284"/>
      <c r="AJ159" s="284"/>
      <c r="AK159" s="284"/>
      <c r="AL159" s="284"/>
    </row>
    <row r="160" spans="1:38" ht="12.75" customHeight="1">
      <c r="A160" s="249" t="s">
        <v>280</v>
      </c>
      <c r="B160" s="249" t="s">
        <v>1075</v>
      </c>
      <c r="C160" s="6"/>
      <c r="D160" s="6"/>
      <c r="E160" s="6"/>
      <c r="F160" s="6"/>
      <c r="G160" s="6"/>
      <c r="H160" s="6"/>
      <c r="I160" s="6"/>
      <c r="J160" s="279"/>
      <c r="K160" s="271"/>
      <c r="L160" s="271"/>
      <c r="M160" s="271"/>
      <c r="N160" s="271"/>
      <c r="O160" s="271"/>
      <c r="P160" s="272">
        <f>SUM(C160:I160)</f>
        <v>0</v>
      </c>
      <c r="Q160" s="319"/>
      <c r="R160" s="284"/>
      <c r="S160" s="284"/>
      <c r="T160" s="284"/>
      <c r="U160" s="284"/>
      <c r="V160" s="284"/>
      <c r="W160" s="284"/>
      <c r="X160" s="284"/>
      <c r="Y160" s="284"/>
      <c r="Z160" s="284"/>
      <c r="AA160" s="284"/>
      <c r="AB160" s="284"/>
      <c r="AC160" s="284"/>
      <c r="AD160" s="284"/>
      <c r="AE160" s="284"/>
      <c r="AF160" s="284"/>
      <c r="AG160" s="284"/>
      <c r="AH160" s="284"/>
      <c r="AI160" s="284"/>
      <c r="AJ160" s="284"/>
      <c r="AK160" s="284"/>
      <c r="AL160" s="284"/>
    </row>
    <row r="161" spans="1:38" ht="12.75" customHeight="1">
      <c r="A161" s="249" t="s">
        <v>1072</v>
      </c>
      <c r="B161" s="249" t="s">
        <v>1069</v>
      </c>
      <c r="C161" s="6"/>
      <c r="D161" s="6"/>
      <c r="E161" s="6"/>
      <c r="F161" s="6"/>
      <c r="G161" s="6"/>
      <c r="H161" s="6"/>
      <c r="I161" s="6"/>
      <c r="J161" s="279"/>
      <c r="K161" s="271"/>
      <c r="L161" s="271"/>
      <c r="M161" s="271"/>
      <c r="N161" s="271"/>
      <c r="O161" s="271"/>
      <c r="P161" s="272">
        <f>SUM(C161:I161)</f>
        <v>0</v>
      </c>
      <c r="Q161" s="319"/>
      <c r="R161" s="284"/>
      <c r="S161" s="284"/>
      <c r="T161" s="284"/>
      <c r="U161" s="284"/>
      <c r="V161" s="284"/>
      <c r="W161" s="284"/>
      <c r="X161" s="284"/>
      <c r="Y161" s="284"/>
      <c r="Z161" s="284"/>
      <c r="AA161" s="284"/>
      <c r="AB161" s="284"/>
      <c r="AC161" s="284"/>
      <c r="AD161" s="284"/>
      <c r="AE161" s="284"/>
      <c r="AF161" s="284"/>
      <c r="AG161" s="284"/>
      <c r="AH161" s="284"/>
      <c r="AI161" s="284"/>
      <c r="AJ161" s="284"/>
      <c r="AK161" s="284"/>
      <c r="AL161" s="284"/>
    </row>
    <row r="162" spans="1:38" ht="12.75" customHeight="1">
      <c r="A162" s="249" t="s">
        <v>1073</v>
      </c>
      <c r="B162" s="249" t="s">
        <v>1070</v>
      </c>
      <c r="C162" s="6"/>
      <c r="D162" s="6"/>
      <c r="E162" s="6"/>
      <c r="F162" s="6"/>
      <c r="G162" s="6"/>
      <c r="H162" s="6"/>
      <c r="I162" s="6"/>
      <c r="J162" s="279"/>
      <c r="K162" s="271"/>
      <c r="L162" s="271"/>
      <c r="M162" s="271"/>
      <c r="N162" s="271"/>
      <c r="O162" s="271"/>
      <c r="P162" s="272">
        <f>SUM(C162:I162)</f>
        <v>0</v>
      </c>
      <c r="Q162" s="319"/>
      <c r="R162" s="284"/>
      <c r="S162" s="284"/>
      <c r="T162" s="284"/>
      <c r="U162" s="284"/>
      <c r="V162" s="284"/>
      <c r="W162" s="284"/>
      <c r="X162" s="284"/>
      <c r="Y162" s="284"/>
      <c r="Z162" s="284"/>
      <c r="AA162" s="284"/>
      <c r="AB162" s="284"/>
      <c r="AC162" s="284"/>
      <c r="AD162" s="284"/>
      <c r="AE162" s="284"/>
      <c r="AF162" s="284"/>
      <c r="AG162" s="284"/>
      <c r="AH162" s="284"/>
      <c r="AI162" s="284"/>
      <c r="AJ162" s="284"/>
      <c r="AK162" s="284"/>
      <c r="AL162" s="284"/>
    </row>
    <row r="163" spans="1:38" ht="12.75" customHeight="1">
      <c r="A163" s="249" t="s">
        <v>1074</v>
      </c>
      <c r="B163" s="249" t="s">
        <v>1071</v>
      </c>
      <c r="C163" s="6"/>
      <c r="D163" s="6"/>
      <c r="E163" s="6"/>
      <c r="F163" s="6"/>
      <c r="G163" s="6"/>
      <c r="H163" s="6"/>
      <c r="I163" s="6"/>
      <c r="J163" s="279"/>
      <c r="K163" s="271"/>
      <c r="L163" s="271"/>
      <c r="M163" s="271"/>
      <c r="N163" s="271"/>
      <c r="O163" s="271"/>
      <c r="P163" s="272">
        <f>SUM(C163:I163)</f>
        <v>0</v>
      </c>
      <c r="Q163" s="319"/>
      <c r="R163" s="284"/>
      <c r="S163" s="284"/>
      <c r="T163" s="284"/>
      <c r="U163" s="284"/>
      <c r="V163" s="284"/>
      <c r="W163" s="284"/>
      <c r="X163" s="284"/>
      <c r="Y163" s="284"/>
      <c r="Z163" s="284"/>
      <c r="AA163" s="284"/>
      <c r="AB163" s="284"/>
      <c r="AC163" s="284"/>
      <c r="AD163" s="284"/>
      <c r="AE163" s="284"/>
      <c r="AF163" s="284"/>
      <c r="AG163" s="284"/>
      <c r="AH163" s="284"/>
      <c r="AI163" s="284"/>
      <c r="AJ163" s="284"/>
      <c r="AK163" s="284"/>
      <c r="AL163" s="284"/>
    </row>
    <row r="164" spans="1:38" ht="13.5">
      <c r="A164" s="278"/>
      <c r="B164" s="278" t="s">
        <v>1076</v>
      </c>
      <c r="C164" s="272">
        <f>SUM(C160:C163)</f>
        <v>0</v>
      </c>
      <c r="D164" s="272">
        <f t="shared" ref="D164:I164" si="13">SUM(D160:D163)</f>
        <v>0</v>
      </c>
      <c r="E164" s="272">
        <f t="shared" si="13"/>
        <v>0</v>
      </c>
      <c r="F164" s="272">
        <f t="shared" si="13"/>
        <v>0</v>
      </c>
      <c r="G164" s="272">
        <f t="shared" si="13"/>
        <v>0</v>
      </c>
      <c r="H164" s="272">
        <f t="shared" si="13"/>
        <v>0</v>
      </c>
      <c r="I164" s="272">
        <f t="shared" si="13"/>
        <v>0</v>
      </c>
      <c r="J164" s="272">
        <v>0</v>
      </c>
      <c r="K164" s="272">
        <v>0</v>
      </c>
      <c r="L164" s="272">
        <v>0</v>
      </c>
      <c r="M164" s="272">
        <v>0</v>
      </c>
      <c r="N164" s="272">
        <v>0</v>
      </c>
      <c r="O164" s="272">
        <v>0</v>
      </c>
      <c r="P164" s="272">
        <f>SUM(C164:O164)</f>
        <v>0</v>
      </c>
      <c r="Q164" s="319"/>
      <c r="R164" s="284"/>
      <c r="S164" s="284"/>
      <c r="T164" s="284"/>
      <c r="U164" s="284"/>
      <c r="V164" s="284"/>
      <c r="W164" s="284"/>
      <c r="X164" s="284"/>
      <c r="Y164" s="284"/>
      <c r="Z164" s="284"/>
      <c r="AA164" s="284"/>
      <c r="AB164" s="284"/>
      <c r="AC164" s="284"/>
      <c r="AD164" s="284"/>
      <c r="AE164" s="284"/>
      <c r="AF164" s="284"/>
      <c r="AG164" s="284"/>
      <c r="AH164" s="284"/>
      <c r="AI164" s="284"/>
      <c r="AJ164" s="284"/>
      <c r="AK164" s="284"/>
      <c r="AL164" s="284"/>
    </row>
    <row r="165" spans="1:38" ht="13.5">
      <c r="A165" s="269"/>
      <c r="B165" s="269" t="s">
        <v>283</v>
      </c>
      <c r="C165" s="285"/>
      <c r="D165" s="279"/>
      <c r="E165" s="279"/>
      <c r="F165" s="279"/>
      <c r="G165" s="279"/>
      <c r="H165" s="279"/>
      <c r="I165" s="279"/>
      <c r="J165" s="279"/>
      <c r="K165" s="280"/>
      <c r="L165" s="280"/>
      <c r="M165" s="280"/>
      <c r="N165" s="280"/>
      <c r="O165" s="280"/>
      <c r="P165" s="285"/>
      <c r="Q165" s="319"/>
      <c r="R165" s="284"/>
      <c r="S165" s="284"/>
      <c r="T165" s="284"/>
      <c r="U165" s="284"/>
      <c r="V165" s="284"/>
      <c r="W165" s="284"/>
      <c r="X165" s="284"/>
      <c r="Y165" s="284"/>
      <c r="Z165" s="284"/>
      <c r="AA165" s="284"/>
      <c r="AB165" s="284"/>
      <c r="AC165" s="284"/>
      <c r="AD165" s="284"/>
      <c r="AE165" s="284"/>
      <c r="AF165" s="284"/>
      <c r="AG165" s="284"/>
      <c r="AH165" s="284"/>
      <c r="AI165" s="284"/>
      <c r="AJ165" s="284"/>
      <c r="AK165" s="284"/>
      <c r="AL165" s="284"/>
    </row>
    <row r="166" spans="1:38" ht="13.5">
      <c r="A166" s="249" t="s">
        <v>1080</v>
      </c>
      <c r="B166" s="249" t="s">
        <v>1082</v>
      </c>
      <c r="C166" s="6"/>
      <c r="D166" s="6"/>
      <c r="E166" s="6"/>
      <c r="F166" s="6"/>
      <c r="G166" s="6"/>
      <c r="H166" s="6"/>
      <c r="I166" s="6"/>
      <c r="J166" s="279"/>
      <c r="K166" s="271"/>
      <c r="L166" s="271"/>
      <c r="M166" s="271"/>
      <c r="N166" s="271"/>
      <c r="O166" s="271"/>
      <c r="P166" s="272">
        <f t="shared" ref="P166:P181" si="14">SUM(C166:I166)</f>
        <v>0</v>
      </c>
      <c r="Q166" s="319"/>
      <c r="R166" s="284"/>
      <c r="S166" s="284"/>
      <c r="T166" s="284"/>
      <c r="U166" s="284"/>
      <c r="V166" s="284"/>
      <c r="W166" s="284"/>
      <c r="X166" s="284"/>
      <c r="Y166" s="284"/>
      <c r="Z166" s="284"/>
      <c r="AA166" s="284"/>
      <c r="AB166" s="284"/>
      <c r="AC166" s="284"/>
      <c r="AD166" s="284"/>
      <c r="AE166" s="284"/>
      <c r="AF166" s="284"/>
      <c r="AG166" s="284"/>
      <c r="AH166" s="284"/>
      <c r="AI166" s="284"/>
      <c r="AJ166" s="284"/>
      <c r="AK166" s="284"/>
      <c r="AL166" s="284"/>
    </row>
    <row r="167" spans="1:38" ht="13.5">
      <c r="A167" s="249" t="s">
        <v>1081</v>
      </c>
      <c r="B167" s="249" t="s">
        <v>1083</v>
      </c>
      <c r="C167" s="6"/>
      <c r="D167" s="6"/>
      <c r="E167" s="6"/>
      <c r="F167" s="6"/>
      <c r="G167" s="6"/>
      <c r="H167" s="6"/>
      <c r="I167" s="6"/>
      <c r="J167" s="279"/>
      <c r="K167" s="271"/>
      <c r="L167" s="271"/>
      <c r="M167" s="271"/>
      <c r="N167" s="271"/>
      <c r="O167" s="271"/>
      <c r="P167" s="272">
        <f t="shared" si="14"/>
        <v>0</v>
      </c>
      <c r="Q167" s="319"/>
      <c r="R167" s="284"/>
      <c r="S167" s="284"/>
      <c r="T167" s="284"/>
      <c r="U167" s="284"/>
      <c r="V167" s="284"/>
      <c r="W167" s="284"/>
      <c r="X167" s="284"/>
      <c r="Y167" s="284"/>
      <c r="Z167" s="284"/>
      <c r="AA167" s="284"/>
      <c r="AB167" s="284"/>
      <c r="AC167" s="284"/>
      <c r="AD167" s="284"/>
      <c r="AE167" s="284"/>
      <c r="AF167" s="284"/>
      <c r="AG167" s="284"/>
      <c r="AH167" s="284"/>
      <c r="AI167" s="284"/>
      <c r="AJ167" s="284"/>
      <c r="AK167" s="284"/>
      <c r="AL167" s="284"/>
    </row>
    <row r="168" spans="1:38" ht="13.5">
      <c r="A168" s="287" t="s">
        <v>284</v>
      </c>
      <c r="B168" s="287" t="s">
        <v>285</v>
      </c>
      <c r="C168" s="288">
        <f>C166-C167</f>
        <v>0</v>
      </c>
      <c r="D168" s="288">
        <f t="shared" ref="D168:I168" si="15">D166-D167</f>
        <v>0</v>
      </c>
      <c r="E168" s="288">
        <f t="shared" si="15"/>
        <v>0</v>
      </c>
      <c r="F168" s="288">
        <f t="shared" si="15"/>
        <v>0</v>
      </c>
      <c r="G168" s="288">
        <f t="shared" si="15"/>
        <v>0</v>
      </c>
      <c r="H168" s="288">
        <f t="shared" si="15"/>
        <v>0</v>
      </c>
      <c r="I168" s="288">
        <f t="shared" si="15"/>
        <v>0</v>
      </c>
      <c r="J168" s="279"/>
      <c r="K168" s="271"/>
      <c r="L168" s="271"/>
      <c r="M168" s="271"/>
      <c r="N168" s="271"/>
      <c r="O168" s="271"/>
      <c r="P168" s="272">
        <f t="shared" si="14"/>
        <v>0</v>
      </c>
      <c r="Q168" s="319"/>
      <c r="R168" s="284"/>
      <c r="S168" s="284"/>
      <c r="T168" s="284"/>
      <c r="U168" s="284"/>
      <c r="V168" s="284"/>
      <c r="W168" s="284"/>
      <c r="X168" s="284"/>
      <c r="Y168" s="284"/>
      <c r="Z168" s="284"/>
      <c r="AA168" s="284"/>
      <c r="AB168" s="284"/>
      <c r="AC168" s="284"/>
      <c r="AD168" s="284"/>
      <c r="AE168" s="284"/>
      <c r="AF168" s="284"/>
      <c r="AG168" s="284"/>
      <c r="AH168" s="284"/>
      <c r="AI168" s="284"/>
      <c r="AJ168" s="284"/>
      <c r="AK168" s="284"/>
      <c r="AL168" s="284"/>
    </row>
    <row r="169" spans="1:38" ht="13.5">
      <c r="A169" s="249" t="s">
        <v>1084</v>
      </c>
      <c r="B169" s="249" t="s">
        <v>1086</v>
      </c>
      <c r="C169" s="6"/>
      <c r="D169" s="6"/>
      <c r="E169" s="6"/>
      <c r="F169" s="6"/>
      <c r="G169" s="6"/>
      <c r="H169" s="6"/>
      <c r="I169" s="6"/>
      <c r="J169" s="279"/>
      <c r="K169" s="271"/>
      <c r="L169" s="271"/>
      <c r="M169" s="271"/>
      <c r="N169" s="271"/>
      <c r="O169" s="271"/>
      <c r="P169" s="272">
        <f t="shared" si="14"/>
        <v>0</v>
      </c>
      <c r="Q169" s="319"/>
      <c r="R169" s="284"/>
      <c r="S169" s="284"/>
      <c r="T169" s="284"/>
      <c r="U169" s="284"/>
      <c r="V169" s="284"/>
      <c r="W169" s="284"/>
      <c r="X169" s="284"/>
      <c r="Y169" s="284"/>
      <c r="Z169" s="284"/>
      <c r="AA169" s="284"/>
      <c r="AB169" s="284"/>
      <c r="AC169" s="284"/>
      <c r="AD169" s="284"/>
      <c r="AE169" s="284"/>
      <c r="AF169" s="284"/>
      <c r="AG169" s="284"/>
      <c r="AH169" s="284"/>
      <c r="AI169" s="284"/>
      <c r="AJ169" s="284"/>
      <c r="AK169" s="284"/>
      <c r="AL169" s="284"/>
    </row>
    <row r="170" spans="1:38" ht="13.5">
      <c r="A170" s="249" t="s">
        <v>1085</v>
      </c>
      <c r="B170" s="249" t="s">
        <v>1087</v>
      </c>
      <c r="C170" s="6"/>
      <c r="D170" s="6"/>
      <c r="E170" s="6"/>
      <c r="F170" s="6"/>
      <c r="G170" s="6"/>
      <c r="H170" s="6"/>
      <c r="I170" s="6"/>
      <c r="J170" s="279"/>
      <c r="K170" s="271"/>
      <c r="L170" s="271"/>
      <c r="M170" s="271"/>
      <c r="N170" s="271"/>
      <c r="O170" s="271"/>
      <c r="P170" s="272">
        <f t="shared" si="14"/>
        <v>0</v>
      </c>
      <c r="Q170" s="319"/>
      <c r="R170" s="284"/>
      <c r="S170" s="284"/>
      <c r="T170" s="284"/>
      <c r="U170" s="284"/>
      <c r="V170" s="284"/>
      <c r="W170" s="284"/>
      <c r="X170" s="284"/>
      <c r="Y170" s="284"/>
      <c r="Z170" s="284"/>
      <c r="AA170" s="284"/>
      <c r="AB170" s="284"/>
      <c r="AC170" s="284"/>
      <c r="AD170" s="284"/>
      <c r="AE170" s="284"/>
      <c r="AF170" s="284"/>
      <c r="AG170" s="284"/>
      <c r="AH170" s="284"/>
      <c r="AI170" s="284"/>
      <c r="AJ170" s="284"/>
      <c r="AK170" s="284"/>
      <c r="AL170" s="284"/>
    </row>
    <row r="171" spans="1:38" ht="13.5">
      <c r="A171" s="287" t="s">
        <v>286</v>
      </c>
      <c r="B171" s="287" t="s">
        <v>1088</v>
      </c>
      <c r="C171" s="288">
        <f>C169-C170</f>
        <v>0</v>
      </c>
      <c r="D171" s="288">
        <f t="shared" ref="D171:I171" si="16">D169-D170</f>
        <v>0</v>
      </c>
      <c r="E171" s="288">
        <f t="shared" si="16"/>
        <v>0</v>
      </c>
      <c r="F171" s="288">
        <f t="shared" si="16"/>
        <v>0</v>
      </c>
      <c r="G171" s="288">
        <f t="shared" si="16"/>
        <v>0</v>
      </c>
      <c r="H171" s="288">
        <f t="shared" si="16"/>
        <v>0</v>
      </c>
      <c r="I171" s="288">
        <f t="shared" si="16"/>
        <v>0</v>
      </c>
      <c r="J171" s="279"/>
      <c r="K171" s="271"/>
      <c r="L171" s="271"/>
      <c r="M171" s="271"/>
      <c r="N171" s="271"/>
      <c r="O171" s="271"/>
      <c r="P171" s="272">
        <f t="shared" si="14"/>
        <v>0</v>
      </c>
      <c r="Q171" s="319"/>
      <c r="R171" s="284"/>
      <c r="S171" s="284"/>
      <c r="T171" s="284"/>
      <c r="U171" s="284"/>
      <c r="V171" s="284"/>
      <c r="W171" s="284"/>
      <c r="X171" s="284"/>
      <c r="Y171" s="284"/>
      <c r="Z171" s="284"/>
      <c r="AA171" s="284"/>
      <c r="AB171" s="284"/>
      <c r="AC171" s="284"/>
      <c r="AD171" s="284"/>
      <c r="AE171" s="284"/>
      <c r="AF171" s="284"/>
      <c r="AG171" s="284"/>
      <c r="AH171" s="284"/>
      <c r="AI171" s="284"/>
      <c r="AJ171" s="284"/>
      <c r="AK171" s="284"/>
      <c r="AL171" s="284"/>
    </row>
    <row r="172" spans="1:38" ht="13.5">
      <c r="A172" s="249" t="s">
        <v>287</v>
      </c>
      <c r="B172" s="249" t="s">
        <v>288</v>
      </c>
      <c r="C172" s="6"/>
      <c r="D172" s="6"/>
      <c r="E172" s="6"/>
      <c r="F172" s="6"/>
      <c r="G172" s="6"/>
      <c r="H172" s="6"/>
      <c r="I172" s="6"/>
      <c r="J172" s="279"/>
      <c r="K172" s="271"/>
      <c r="L172" s="271"/>
      <c r="M172" s="271"/>
      <c r="N172" s="271"/>
      <c r="O172" s="271"/>
      <c r="P172" s="272">
        <f t="shared" si="14"/>
        <v>0</v>
      </c>
      <c r="Q172" s="319"/>
      <c r="R172" s="284"/>
      <c r="S172" s="284"/>
      <c r="T172" s="284"/>
      <c r="U172" s="284"/>
      <c r="V172" s="284"/>
      <c r="W172" s="284"/>
      <c r="X172" s="284"/>
      <c r="Y172" s="284"/>
      <c r="Z172" s="284"/>
      <c r="AA172" s="284"/>
      <c r="AB172" s="284"/>
      <c r="AC172" s="284"/>
      <c r="AD172" s="284"/>
      <c r="AE172" s="284"/>
      <c r="AF172" s="284"/>
      <c r="AG172" s="284"/>
      <c r="AH172" s="284"/>
      <c r="AI172" s="284"/>
      <c r="AJ172" s="284"/>
      <c r="AK172" s="284"/>
      <c r="AL172" s="284"/>
    </row>
    <row r="173" spans="1:38" ht="13.5">
      <c r="A173" s="249" t="s">
        <v>1089</v>
      </c>
      <c r="B173" s="249" t="s">
        <v>1092</v>
      </c>
      <c r="C173" s="6"/>
      <c r="D173" s="6"/>
      <c r="E173" s="6"/>
      <c r="F173" s="6"/>
      <c r="G173" s="6"/>
      <c r="H173" s="6"/>
      <c r="I173" s="6"/>
      <c r="J173" s="279"/>
      <c r="K173" s="271"/>
      <c r="L173" s="271"/>
      <c r="M173" s="271"/>
      <c r="N173" s="271"/>
      <c r="O173" s="271"/>
      <c r="P173" s="272">
        <f t="shared" si="14"/>
        <v>0</v>
      </c>
      <c r="Q173" s="319"/>
      <c r="R173" s="284"/>
      <c r="S173" s="284"/>
      <c r="T173" s="284"/>
      <c r="U173" s="284"/>
      <c r="V173" s="284"/>
      <c r="W173" s="284"/>
      <c r="X173" s="284"/>
      <c r="Y173" s="284"/>
      <c r="Z173" s="284"/>
      <c r="AA173" s="284"/>
      <c r="AB173" s="284"/>
      <c r="AC173" s="284"/>
      <c r="AD173" s="284"/>
      <c r="AE173" s="284"/>
      <c r="AF173" s="284"/>
      <c r="AG173" s="284"/>
      <c r="AH173" s="284"/>
      <c r="AI173" s="284"/>
      <c r="AJ173" s="284"/>
      <c r="AK173" s="284"/>
      <c r="AL173" s="284"/>
    </row>
    <row r="174" spans="1:38" ht="13.5">
      <c r="A174" s="249" t="s">
        <v>1090</v>
      </c>
      <c r="B174" s="249" t="s">
        <v>1093</v>
      </c>
      <c r="C174" s="6"/>
      <c r="D174" s="6"/>
      <c r="E174" s="6"/>
      <c r="F174" s="6"/>
      <c r="G174" s="6"/>
      <c r="H174" s="6"/>
      <c r="I174" s="6"/>
      <c r="J174" s="279"/>
      <c r="K174" s="271"/>
      <c r="L174" s="271"/>
      <c r="M174" s="271"/>
      <c r="N174" s="271"/>
      <c r="O174" s="271"/>
      <c r="P174" s="272">
        <f t="shared" si="14"/>
        <v>0</v>
      </c>
      <c r="Q174" s="319"/>
      <c r="R174" s="284"/>
      <c r="S174" s="284"/>
      <c r="T174" s="284"/>
      <c r="U174" s="284"/>
      <c r="V174" s="284"/>
      <c r="W174" s="284"/>
      <c r="X174" s="284"/>
      <c r="Y174" s="284"/>
      <c r="Z174" s="284"/>
      <c r="AA174" s="284"/>
      <c r="AB174" s="284"/>
      <c r="AC174" s="284"/>
      <c r="AD174" s="284"/>
      <c r="AE174" s="284"/>
      <c r="AF174" s="284"/>
      <c r="AG174" s="284"/>
      <c r="AH174" s="284"/>
      <c r="AI174" s="284"/>
      <c r="AJ174" s="284"/>
      <c r="AK174" s="284"/>
      <c r="AL174" s="284"/>
    </row>
    <row r="175" spans="1:38" ht="13.5">
      <c r="A175" s="287" t="s">
        <v>1091</v>
      </c>
      <c r="B175" s="287" t="s">
        <v>1094</v>
      </c>
      <c r="C175" s="288">
        <f>C173-C174</f>
        <v>0</v>
      </c>
      <c r="D175" s="288">
        <f t="shared" ref="D175:I175" si="17">D173-D174</f>
        <v>0</v>
      </c>
      <c r="E175" s="288">
        <f t="shared" si="17"/>
        <v>0</v>
      </c>
      <c r="F175" s="288">
        <f t="shared" si="17"/>
        <v>0</v>
      </c>
      <c r="G175" s="288">
        <f t="shared" si="17"/>
        <v>0</v>
      </c>
      <c r="H175" s="288">
        <f t="shared" si="17"/>
        <v>0</v>
      </c>
      <c r="I175" s="288">
        <f t="shared" si="17"/>
        <v>0</v>
      </c>
      <c r="J175" s="279"/>
      <c r="K175" s="271"/>
      <c r="L175" s="271"/>
      <c r="M175" s="271"/>
      <c r="N175" s="271"/>
      <c r="O175" s="271"/>
      <c r="P175" s="272">
        <f t="shared" si="14"/>
        <v>0</v>
      </c>
      <c r="Q175" s="319"/>
      <c r="R175" s="284"/>
      <c r="S175" s="284"/>
      <c r="T175" s="284"/>
      <c r="U175" s="284"/>
      <c r="V175" s="284"/>
      <c r="W175" s="284"/>
      <c r="X175" s="284"/>
      <c r="Y175" s="284"/>
      <c r="Z175" s="284"/>
      <c r="AA175" s="284"/>
      <c r="AB175" s="284"/>
      <c r="AC175" s="284"/>
      <c r="AD175" s="284"/>
      <c r="AE175" s="284"/>
      <c r="AF175" s="284"/>
      <c r="AG175" s="284"/>
      <c r="AH175" s="284"/>
      <c r="AI175" s="284"/>
      <c r="AJ175" s="284"/>
      <c r="AK175" s="284"/>
      <c r="AL175" s="284"/>
    </row>
    <row r="176" spans="1:38" ht="13.5">
      <c r="A176" s="249" t="s">
        <v>1095</v>
      </c>
      <c r="B176" s="249" t="s">
        <v>1098</v>
      </c>
      <c r="C176" s="6"/>
      <c r="D176" s="6"/>
      <c r="E176" s="6"/>
      <c r="F176" s="6"/>
      <c r="G176" s="6"/>
      <c r="H176" s="6"/>
      <c r="I176" s="6"/>
      <c r="J176" s="279"/>
      <c r="K176" s="271"/>
      <c r="L176" s="271"/>
      <c r="M176" s="271"/>
      <c r="N176" s="271"/>
      <c r="O176" s="271"/>
      <c r="P176" s="272">
        <f t="shared" si="14"/>
        <v>0</v>
      </c>
      <c r="Q176" s="319"/>
      <c r="R176" s="284"/>
      <c r="S176" s="284"/>
      <c r="T176" s="284"/>
      <c r="U176" s="284"/>
      <c r="V176" s="284"/>
      <c r="W176" s="284"/>
      <c r="X176" s="284"/>
      <c r="Y176" s="284"/>
      <c r="Z176" s="284"/>
      <c r="AA176" s="284"/>
      <c r="AB176" s="284"/>
      <c r="AC176" s="284"/>
      <c r="AD176" s="284"/>
      <c r="AE176" s="284"/>
      <c r="AF176" s="284"/>
      <c r="AG176" s="284"/>
      <c r="AH176" s="284"/>
      <c r="AI176" s="284"/>
      <c r="AJ176" s="284"/>
      <c r="AK176" s="284"/>
      <c r="AL176" s="284"/>
    </row>
    <row r="177" spans="1:38" ht="13.5">
      <c r="A177" s="249" t="s">
        <v>1096</v>
      </c>
      <c r="B177" s="249" t="s">
        <v>1099</v>
      </c>
      <c r="C177" s="6"/>
      <c r="D177" s="6"/>
      <c r="E177" s="6"/>
      <c r="F177" s="6"/>
      <c r="G177" s="6"/>
      <c r="H177" s="6"/>
      <c r="I177" s="6"/>
      <c r="J177" s="279"/>
      <c r="K177" s="271"/>
      <c r="L177" s="271"/>
      <c r="M177" s="271"/>
      <c r="N177" s="271"/>
      <c r="O177" s="271"/>
      <c r="P177" s="272">
        <f t="shared" si="14"/>
        <v>0</v>
      </c>
      <c r="Q177" s="319"/>
      <c r="R177" s="284"/>
      <c r="S177" s="284"/>
      <c r="T177" s="284"/>
      <c r="U177" s="284"/>
      <c r="V177" s="284"/>
      <c r="W177" s="284"/>
      <c r="X177" s="284"/>
      <c r="Y177" s="284"/>
      <c r="Z177" s="284"/>
      <c r="AA177" s="284"/>
      <c r="AB177" s="284"/>
      <c r="AC177" s="284"/>
      <c r="AD177" s="284"/>
      <c r="AE177" s="284"/>
      <c r="AF177" s="284"/>
      <c r="AG177" s="284"/>
      <c r="AH177" s="284"/>
      <c r="AI177" s="284"/>
      <c r="AJ177" s="284"/>
      <c r="AK177" s="284"/>
      <c r="AL177" s="284"/>
    </row>
    <row r="178" spans="1:38" ht="13.5">
      <c r="A178" s="287" t="s">
        <v>1097</v>
      </c>
      <c r="B178" s="287" t="s">
        <v>1100</v>
      </c>
      <c r="C178" s="288">
        <f>C176-C177</f>
        <v>0</v>
      </c>
      <c r="D178" s="288">
        <f t="shared" ref="D178:I178" si="18">D176-D177</f>
        <v>0</v>
      </c>
      <c r="E178" s="288">
        <f t="shared" si="18"/>
        <v>0</v>
      </c>
      <c r="F178" s="288">
        <f t="shared" si="18"/>
        <v>0</v>
      </c>
      <c r="G178" s="288">
        <f t="shared" si="18"/>
        <v>0</v>
      </c>
      <c r="H178" s="288">
        <f t="shared" si="18"/>
        <v>0</v>
      </c>
      <c r="I178" s="288">
        <f t="shared" si="18"/>
        <v>0</v>
      </c>
      <c r="J178" s="279"/>
      <c r="K178" s="271"/>
      <c r="L178" s="271"/>
      <c r="M178" s="271"/>
      <c r="N178" s="271"/>
      <c r="O178" s="271"/>
      <c r="P178" s="272">
        <f t="shared" si="14"/>
        <v>0</v>
      </c>
      <c r="Q178" s="319"/>
      <c r="R178" s="284"/>
      <c r="S178" s="284"/>
      <c r="T178" s="284"/>
      <c r="U178" s="284"/>
      <c r="V178" s="284"/>
      <c r="W178" s="284"/>
      <c r="X178" s="284"/>
      <c r="Y178" s="284"/>
      <c r="Z178" s="284"/>
      <c r="AA178" s="284"/>
      <c r="AB178" s="284"/>
      <c r="AC178" s="284"/>
      <c r="AD178" s="284"/>
      <c r="AE178" s="284"/>
      <c r="AF178" s="284"/>
      <c r="AG178" s="284"/>
      <c r="AH178" s="284"/>
      <c r="AI178" s="284"/>
      <c r="AJ178" s="284"/>
      <c r="AK178" s="284"/>
      <c r="AL178" s="284"/>
    </row>
    <row r="179" spans="1:38" ht="13.5">
      <c r="A179" s="249" t="s">
        <v>1101</v>
      </c>
      <c r="B179" s="249" t="s">
        <v>1103</v>
      </c>
      <c r="C179" s="6"/>
      <c r="D179" s="6"/>
      <c r="E179" s="6"/>
      <c r="F179" s="6"/>
      <c r="G179" s="6"/>
      <c r="H179" s="6"/>
      <c r="I179" s="6"/>
      <c r="J179" s="279"/>
      <c r="K179" s="271"/>
      <c r="L179" s="271"/>
      <c r="M179" s="271"/>
      <c r="N179" s="271"/>
      <c r="O179" s="271"/>
      <c r="P179" s="272">
        <f t="shared" si="14"/>
        <v>0</v>
      </c>
      <c r="Q179" s="319"/>
      <c r="R179" s="284"/>
      <c r="S179" s="284"/>
      <c r="T179" s="284"/>
      <c r="U179" s="284"/>
      <c r="V179" s="284"/>
      <c r="W179" s="284"/>
      <c r="X179" s="284"/>
      <c r="Y179" s="284"/>
      <c r="Z179" s="284"/>
      <c r="AA179" s="284"/>
      <c r="AB179" s="284"/>
      <c r="AC179" s="284"/>
      <c r="AD179" s="284"/>
      <c r="AE179" s="284"/>
      <c r="AF179" s="284"/>
      <c r="AG179" s="284"/>
      <c r="AH179" s="284"/>
      <c r="AI179" s="284"/>
      <c r="AJ179" s="284"/>
      <c r="AK179" s="284"/>
      <c r="AL179" s="284"/>
    </row>
    <row r="180" spans="1:38" ht="13.5">
      <c r="A180" s="249" t="s">
        <v>1102</v>
      </c>
      <c r="B180" s="249" t="s">
        <v>1104</v>
      </c>
      <c r="C180" s="6"/>
      <c r="D180" s="6"/>
      <c r="E180" s="6"/>
      <c r="F180" s="6"/>
      <c r="G180" s="6"/>
      <c r="H180" s="6"/>
      <c r="I180" s="6"/>
      <c r="J180" s="279"/>
      <c r="K180" s="271"/>
      <c r="L180" s="271"/>
      <c r="M180" s="271"/>
      <c r="N180" s="271"/>
      <c r="O180" s="271"/>
      <c r="P180" s="272">
        <f t="shared" si="14"/>
        <v>0</v>
      </c>
      <c r="Q180" s="319"/>
      <c r="R180" s="284"/>
      <c r="S180" s="284"/>
      <c r="T180" s="284"/>
      <c r="U180" s="284"/>
      <c r="V180" s="284"/>
      <c r="W180" s="284"/>
      <c r="X180" s="284"/>
      <c r="Y180" s="284"/>
      <c r="Z180" s="284"/>
      <c r="AA180" s="284"/>
      <c r="AB180" s="284"/>
      <c r="AC180" s="284"/>
      <c r="AD180" s="284"/>
      <c r="AE180" s="284"/>
      <c r="AF180" s="284"/>
      <c r="AG180" s="284"/>
      <c r="AH180" s="284"/>
      <c r="AI180" s="284"/>
      <c r="AJ180" s="284"/>
      <c r="AK180" s="284"/>
      <c r="AL180" s="284"/>
    </row>
    <row r="181" spans="1:38" ht="13.5">
      <c r="A181" s="287" t="s">
        <v>289</v>
      </c>
      <c r="B181" s="287" t="s">
        <v>1105</v>
      </c>
      <c r="C181" s="288">
        <f>C179-C180</f>
        <v>0</v>
      </c>
      <c r="D181" s="288">
        <f t="shared" ref="D181:I181" si="19">D179-D180</f>
        <v>0</v>
      </c>
      <c r="E181" s="288">
        <f t="shared" si="19"/>
        <v>0</v>
      </c>
      <c r="F181" s="288">
        <f t="shared" si="19"/>
        <v>0</v>
      </c>
      <c r="G181" s="288">
        <f t="shared" si="19"/>
        <v>0</v>
      </c>
      <c r="H181" s="288">
        <f t="shared" si="19"/>
        <v>0</v>
      </c>
      <c r="I181" s="288">
        <f t="shared" si="19"/>
        <v>0</v>
      </c>
      <c r="J181" s="279"/>
      <c r="K181" s="271"/>
      <c r="L181" s="271"/>
      <c r="M181" s="271"/>
      <c r="N181" s="271"/>
      <c r="O181" s="271"/>
      <c r="P181" s="272">
        <f t="shared" si="14"/>
        <v>0</v>
      </c>
      <c r="Q181" s="319"/>
      <c r="R181" s="284"/>
      <c r="S181" s="284"/>
      <c r="T181" s="284"/>
      <c r="U181" s="284"/>
      <c r="V181" s="284"/>
      <c r="W181" s="284"/>
      <c r="X181" s="284"/>
      <c r="Y181" s="284"/>
      <c r="Z181" s="284"/>
      <c r="AA181" s="284"/>
      <c r="AB181" s="284"/>
      <c r="AC181" s="284"/>
      <c r="AD181" s="284"/>
      <c r="AE181" s="284"/>
      <c r="AF181" s="284"/>
      <c r="AG181" s="284"/>
      <c r="AH181" s="284"/>
      <c r="AI181" s="284"/>
      <c r="AJ181" s="284"/>
      <c r="AK181" s="284"/>
      <c r="AL181" s="284"/>
    </row>
    <row r="182" spans="1:38" ht="13.5">
      <c r="A182" s="278"/>
      <c r="B182" s="278" t="s">
        <v>397</v>
      </c>
      <c r="C182" s="272">
        <f t="shared" ref="C182" si="20">SUM(C168,C171,C172,C175,C178,C181)</f>
        <v>0</v>
      </c>
      <c r="D182" s="272">
        <f t="shared" ref="D182:I182" si="21">SUM(D168,D171,D172,D175,D178,D181)</f>
        <v>0</v>
      </c>
      <c r="E182" s="272">
        <f t="shared" si="21"/>
        <v>0</v>
      </c>
      <c r="F182" s="272">
        <f t="shared" si="21"/>
        <v>0</v>
      </c>
      <c r="G182" s="272">
        <f t="shared" si="21"/>
        <v>0</v>
      </c>
      <c r="H182" s="272">
        <f t="shared" si="21"/>
        <v>0</v>
      </c>
      <c r="I182" s="272">
        <f t="shared" si="21"/>
        <v>0</v>
      </c>
      <c r="J182" s="272">
        <v>0</v>
      </c>
      <c r="K182" s="272">
        <v>0</v>
      </c>
      <c r="L182" s="272">
        <v>0</v>
      </c>
      <c r="M182" s="272">
        <v>0</v>
      </c>
      <c r="N182" s="272">
        <v>0</v>
      </c>
      <c r="O182" s="272">
        <v>0</v>
      </c>
      <c r="P182" s="272">
        <f>SUM(C182:O182)</f>
        <v>0</v>
      </c>
      <c r="Q182" s="319"/>
      <c r="R182" s="284"/>
      <c r="S182" s="284"/>
      <c r="T182" s="284"/>
      <c r="U182" s="284"/>
      <c r="V182" s="284"/>
      <c r="W182" s="284"/>
      <c r="X182" s="284"/>
      <c r="Y182" s="284"/>
      <c r="Z182" s="284"/>
      <c r="AA182" s="284"/>
      <c r="AB182" s="284"/>
      <c r="AC182" s="284"/>
      <c r="AD182" s="284"/>
      <c r="AE182" s="284"/>
      <c r="AF182" s="284"/>
      <c r="AG182" s="284"/>
      <c r="AH182" s="284"/>
      <c r="AI182" s="284"/>
      <c r="AJ182" s="284"/>
      <c r="AK182" s="284"/>
      <c r="AL182" s="284"/>
    </row>
    <row r="183" spans="1:38" ht="13.5">
      <c r="A183" s="268"/>
      <c r="B183" s="268"/>
      <c r="C183" s="286"/>
      <c r="D183" s="270"/>
      <c r="E183" s="270"/>
      <c r="F183" s="270"/>
      <c r="G183" s="270"/>
      <c r="H183" s="270"/>
      <c r="I183" s="270"/>
      <c r="J183" s="270"/>
      <c r="K183" s="271"/>
      <c r="L183" s="271"/>
      <c r="M183" s="271"/>
      <c r="N183" s="271"/>
      <c r="O183" s="271"/>
      <c r="P183" s="286"/>
      <c r="Q183" s="319"/>
      <c r="R183" s="284"/>
      <c r="S183" s="284"/>
      <c r="T183" s="284"/>
      <c r="U183" s="284"/>
      <c r="V183" s="284"/>
      <c r="W183" s="284"/>
      <c r="X183" s="284"/>
      <c r="Y183" s="284"/>
      <c r="Z183" s="284"/>
      <c r="AA183" s="284"/>
      <c r="AB183" s="284"/>
      <c r="AC183" s="284"/>
      <c r="AD183" s="284"/>
      <c r="AE183" s="284"/>
      <c r="AF183" s="284"/>
      <c r="AG183" s="284"/>
      <c r="AH183" s="284"/>
      <c r="AI183" s="284"/>
      <c r="AJ183" s="284"/>
      <c r="AK183" s="284"/>
      <c r="AL183" s="284"/>
    </row>
    <row r="184" spans="1:38" ht="13.5">
      <c r="A184" s="278"/>
      <c r="B184" s="289" t="s">
        <v>383</v>
      </c>
      <c r="C184" s="290">
        <f>SUM(C128,C136,C142,C158,C164,C182)</f>
        <v>0</v>
      </c>
      <c r="D184" s="290">
        <f>SUM(D128,D136,D142,D158,D164,D182)</f>
        <v>0</v>
      </c>
      <c r="E184" s="290">
        <f>SUM(E128,E136,E142,E158,E164,E182)</f>
        <v>0</v>
      </c>
      <c r="F184" s="290">
        <f t="shared" ref="F184:O184" si="22">SUM(F128,F136,F142,F158,F164,F182)</f>
        <v>0</v>
      </c>
      <c r="G184" s="290">
        <f>SUM(G128,G136,G142,G158,G164,G182)</f>
        <v>0</v>
      </c>
      <c r="H184" s="290">
        <f t="shared" si="22"/>
        <v>0</v>
      </c>
      <c r="I184" s="290">
        <f t="shared" si="22"/>
        <v>0</v>
      </c>
      <c r="J184" s="290">
        <f>SUM(J128,J136,J142,J158,J164,J182)</f>
        <v>0</v>
      </c>
      <c r="K184" s="290">
        <f t="shared" si="22"/>
        <v>0</v>
      </c>
      <c r="L184" s="290">
        <f t="shared" si="22"/>
        <v>0</v>
      </c>
      <c r="M184" s="290">
        <f t="shared" si="22"/>
        <v>0</v>
      </c>
      <c r="N184" s="290">
        <f t="shared" si="22"/>
        <v>0</v>
      </c>
      <c r="O184" s="290">
        <f t="shared" si="22"/>
        <v>0</v>
      </c>
      <c r="P184" s="290">
        <f>SUM(P128,P136,P142,P158,P164,P182)</f>
        <v>0</v>
      </c>
      <c r="Q184" s="319"/>
      <c r="R184" s="284"/>
      <c r="S184" s="284"/>
      <c r="T184" s="284"/>
      <c r="U184" s="284"/>
      <c r="V184" s="284"/>
      <c r="W184" s="284"/>
      <c r="X184" s="284"/>
      <c r="Y184" s="284"/>
      <c r="Z184" s="284"/>
      <c r="AA184" s="284"/>
      <c r="AB184" s="284"/>
      <c r="AC184" s="284"/>
      <c r="AD184" s="284"/>
      <c r="AE184" s="284"/>
      <c r="AF184" s="284"/>
      <c r="AG184" s="284"/>
      <c r="AH184" s="284"/>
      <c r="AI184" s="284"/>
      <c r="AJ184" s="284"/>
      <c r="AK184" s="284"/>
      <c r="AL184" s="284"/>
    </row>
    <row r="185" spans="1:38" ht="13.5">
      <c r="A185" s="291"/>
      <c r="B185" s="291"/>
      <c r="C185" s="292"/>
      <c r="D185" s="293"/>
      <c r="E185" s="293"/>
      <c r="F185" s="293"/>
      <c r="G185" s="293"/>
      <c r="H185" s="293"/>
      <c r="I185" s="293"/>
      <c r="J185" s="293"/>
      <c r="K185" s="294"/>
      <c r="L185" s="294"/>
      <c r="M185" s="294"/>
      <c r="N185" s="294"/>
      <c r="O185" s="294"/>
      <c r="P185" s="292"/>
      <c r="Q185" s="319"/>
      <c r="R185" s="284"/>
      <c r="S185" s="284"/>
      <c r="T185" s="284"/>
      <c r="U185" s="284"/>
      <c r="V185" s="284"/>
      <c r="W185" s="284"/>
      <c r="X185" s="284"/>
      <c r="Y185" s="284"/>
      <c r="Z185" s="284"/>
      <c r="AA185" s="284"/>
      <c r="AB185" s="284"/>
      <c r="AC185" s="284"/>
      <c r="AD185" s="284"/>
      <c r="AE185" s="284"/>
      <c r="AF185" s="284"/>
      <c r="AG185" s="284"/>
      <c r="AH185" s="284"/>
      <c r="AI185" s="284"/>
      <c r="AJ185" s="284"/>
      <c r="AK185" s="284"/>
      <c r="AL185" s="284"/>
    </row>
    <row r="186" spans="1:38" ht="13.5">
      <c r="A186" s="291"/>
      <c r="B186" s="269" t="s">
        <v>290</v>
      </c>
      <c r="C186" s="292"/>
      <c r="D186" s="293"/>
      <c r="E186" s="293"/>
      <c r="F186" s="293"/>
      <c r="G186" s="293"/>
      <c r="H186" s="293"/>
      <c r="I186" s="293"/>
      <c r="J186" s="293"/>
      <c r="K186" s="294"/>
      <c r="L186" s="294"/>
      <c r="M186" s="294"/>
      <c r="N186" s="294"/>
      <c r="O186" s="294"/>
      <c r="P186" s="292"/>
      <c r="Q186" s="319"/>
      <c r="R186" s="284"/>
      <c r="S186" s="284"/>
      <c r="T186" s="284"/>
      <c r="U186" s="284"/>
      <c r="V186" s="284"/>
      <c r="W186" s="284"/>
      <c r="X186" s="284"/>
      <c r="Y186" s="284"/>
      <c r="Z186" s="284"/>
      <c r="AA186" s="284"/>
      <c r="AB186" s="284"/>
      <c r="AC186" s="284"/>
      <c r="AD186" s="284"/>
      <c r="AE186" s="284"/>
      <c r="AF186" s="284"/>
      <c r="AG186" s="284"/>
      <c r="AH186" s="284"/>
      <c r="AI186" s="284"/>
      <c r="AJ186" s="284"/>
      <c r="AK186" s="284"/>
      <c r="AL186" s="284"/>
    </row>
    <row r="187" spans="1:38" ht="13.5">
      <c r="A187" s="291"/>
      <c r="B187" s="291"/>
      <c r="C187" s="292"/>
      <c r="D187" s="293"/>
      <c r="E187" s="293"/>
      <c r="F187" s="293"/>
      <c r="G187" s="293"/>
      <c r="H187" s="293"/>
      <c r="I187" s="293"/>
      <c r="J187" s="293"/>
      <c r="K187" s="294"/>
      <c r="L187" s="294"/>
      <c r="M187" s="294"/>
      <c r="N187" s="294"/>
      <c r="O187" s="294"/>
      <c r="P187" s="292"/>
      <c r="Q187" s="319"/>
      <c r="R187" s="284"/>
      <c r="S187" s="284"/>
      <c r="T187" s="284"/>
      <c r="U187" s="284"/>
      <c r="V187" s="284"/>
      <c r="W187" s="284"/>
      <c r="X187" s="284"/>
      <c r="Y187" s="284"/>
      <c r="Z187" s="284"/>
      <c r="AA187" s="284"/>
      <c r="AB187" s="284"/>
      <c r="AC187" s="284"/>
      <c r="AD187" s="284"/>
      <c r="AE187" s="284"/>
      <c r="AF187" s="284"/>
      <c r="AG187" s="284"/>
      <c r="AH187" s="284"/>
      <c r="AI187" s="284"/>
      <c r="AJ187" s="284"/>
      <c r="AK187" s="284"/>
      <c r="AL187" s="284"/>
    </row>
    <row r="188" spans="1:38" ht="13.5">
      <c r="A188" s="291"/>
      <c r="B188" s="269" t="s">
        <v>291</v>
      </c>
      <c r="C188" s="293"/>
      <c r="D188" s="293"/>
      <c r="E188" s="293"/>
      <c r="F188" s="293"/>
      <c r="G188" s="293"/>
      <c r="H188" s="293"/>
      <c r="I188" s="293"/>
      <c r="J188" s="293"/>
      <c r="K188" s="294"/>
      <c r="L188" s="294"/>
      <c r="M188" s="294"/>
      <c r="N188" s="294"/>
      <c r="O188" s="294"/>
      <c r="P188" s="293"/>
      <c r="Q188" s="319"/>
      <c r="R188" s="284"/>
      <c r="S188" s="284"/>
      <c r="T188" s="284"/>
      <c r="U188" s="284"/>
      <c r="V188" s="284"/>
      <c r="W188" s="284"/>
      <c r="X188" s="284"/>
      <c r="Y188" s="284"/>
      <c r="Z188" s="284"/>
      <c r="AA188" s="284"/>
      <c r="AB188" s="284"/>
      <c r="AC188" s="284"/>
      <c r="AD188" s="284"/>
      <c r="AE188" s="284"/>
      <c r="AF188" s="284"/>
      <c r="AG188" s="284"/>
      <c r="AH188" s="284"/>
      <c r="AI188" s="284"/>
      <c r="AJ188" s="284"/>
      <c r="AK188" s="284"/>
      <c r="AL188" s="284"/>
    </row>
    <row r="189" spans="1:38" ht="13.5">
      <c r="A189" s="249" t="s">
        <v>1108</v>
      </c>
      <c r="B189" s="249" t="s">
        <v>1110</v>
      </c>
      <c r="C189" s="6"/>
      <c r="D189" s="6"/>
      <c r="E189" s="6"/>
      <c r="F189" s="6"/>
      <c r="G189" s="6"/>
      <c r="H189" s="6"/>
      <c r="I189" s="6"/>
      <c r="J189" s="293"/>
      <c r="K189" s="271"/>
      <c r="L189" s="7"/>
      <c r="M189" s="7"/>
      <c r="N189" s="7"/>
      <c r="O189" s="293"/>
      <c r="P189" s="272">
        <f t="shared" ref="P189:P203" si="23">SUM(C189:I189,L189:N189)</f>
        <v>0</v>
      </c>
      <c r="Q189" s="319"/>
      <c r="R189" s="284"/>
      <c r="S189" s="284"/>
      <c r="T189" s="284"/>
      <c r="U189" s="284"/>
      <c r="V189" s="284"/>
      <c r="W189" s="284"/>
      <c r="X189" s="284"/>
      <c r="Y189" s="284"/>
      <c r="Z189" s="284"/>
      <c r="AA189" s="284"/>
      <c r="AB189" s="284"/>
      <c r="AC189" s="284"/>
      <c r="AD189" s="284"/>
      <c r="AE189" s="284"/>
      <c r="AF189" s="284"/>
      <c r="AG189" s="284"/>
      <c r="AH189" s="284"/>
      <c r="AI189" s="284"/>
      <c r="AJ189" s="284"/>
      <c r="AK189" s="284"/>
      <c r="AL189" s="284"/>
    </row>
    <row r="190" spans="1:38" ht="13.5">
      <c r="A190" s="249" t="s">
        <v>1109</v>
      </c>
      <c r="B190" s="249" t="s">
        <v>1111</v>
      </c>
      <c r="C190" s="6"/>
      <c r="D190" s="6"/>
      <c r="E190" s="6"/>
      <c r="F190" s="6"/>
      <c r="G190" s="6"/>
      <c r="H190" s="6"/>
      <c r="I190" s="6"/>
      <c r="J190" s="293"/>
      <c r="K190" s="271"/>
      <c r="L190" s="7"/>
      <c r="M190" s="7"/>
      <c r="N190" s="7"/>
      <c r="O190" s="293"/>
      <c r="P190" s="272">
        <f t="shared" si="23"/>
        <v>0</v>
      </c>
      <c r="Q190" s="319"/>
      <c r="R190" s="284"/>
      <c r="S190" s="284"/>
      <c r="T190" s="284"/>
      <c r="U190" s="284"/>
      <c r="V190" s="284"/>
      <c r="W190" s="284"/>
      <c r="X190" s="284"/>
      <c r="Y190" s="284"/>
      <c r="Z190" s="284"/>
      <c r="AA190" s="284"/>
      <c r="AB190" s="284"/>
      <c r="AC190" s="284"/>
      <c r="AD190" s="284"/>
      <c r="AE190" s="284"/>
      <c r="AF190" s="284"/>
      <c r="AG190" s="284"/>
      <c r="AH190" s="284"/>
      <c r="AI190" s="284"/>
      <c r="AJ190" s="284"/>
      <c r="AK190" s="284"/>
      <c r="AL190" s="284"/>
    </row>
    <row r="191" spans="1:38" ht="13.5">
      <c r="A191" s="249" t="s">
        <v>77</v>
      </c>
      <c r="B191" s="249" t="s">
        <v>1112</v>
      </c>
      <c r="C191" s="318"/>
      <c r="D191" s="318"/>
      <c r="E191" s="6"/>
      <c r="F191" s="318"/>
      <c r="G191" s="318"/>
      <c r="H191" s="318"/>
      <c r="I191" s="318"/>
      <c r="J191" s="293"/>
      <c r="K191" s="271"/>
      <c r="L191" s="7"/>
      <c r="M191" s="7"/>
      <c r="N191" s="7"/>
      <c r="O191" s="293"/>
      <c r="P191" s="272">
        <f t="shared" si="23"/>
        <v>0</v>
      </c>
      <c r="Q191" s="319"/>
      <c r="R191" s="284"/>
      <c r="S191" s="284"/>
      <c r="T191" s="284"/>
      <c r="U191" s="284"/>
      <c r="V191" s="284"/>
      <c r="W191" s="284"/>
      <c r="X191" s="284"/>
      <c r="Y191" s="284"/>
      <c r="Z191" s="284"/>
      <c r="AA191" s="284"/>
      <c r="AB191" s="284"/>
      <c r="AC191" s="284"/>
      <c r="AD191" s="284"/>
      <c r="AE191" s="284"/>
      <c r="AF191" s="284"/>
      <c r="AG191" s="284"/>
      <c r="AH191" s="284"/>
      <c r="AI191" s="284"/>
      <c r="AJ191" s="284"/>
      <c r="AK191" s="284"/>
      <c r="AL191" s="284"/>
    </row>
    <row r="192" spans="1:38" ht="13.5">
      <c r="A192" s="287" t="s">
        <v>292</v>
      </c>
      <c r="B192" s="287" t="s">
        <v>293</v>
      </c>
      <c r="C192" s="288">
        <f t="shared" ref="C192:D192" si="24">SUM(C189:C191)</f>
        <v>0</v>
      </c>
      <c r="D192" s="288">
        <f t="shared" si="24"/>
        <v>0</v>
      </c>
      <c r="E192" s="288">
        <f>SUM(E189:E191)</f>
        <v>0</v>
      </c>
      <c r="F192" s="288">
        <f t="shared" ref="F192:I192" si="25">SUM(F189:F191)</f>
        <v>0</v>
      </c>
      <c r="G192" s="288">
        <f t="shared" si="25"/>
        <v>0</v>
      </c>
      <c r="H192" s="288">
        <f t="shared" si="25"/>
        <v>0</v>
      </c>
      <c r="I192" s="288">
        <f t="shared" si="25"/>
        <v>0</v>
      </c>
      <c r="J192" s="293"/>
      <c r="K192" s="271"/>
      <c r="L192" s="288">
        <f t="shared" ref="L192:N192" si="26">SUM(L189:L191)</f>
        <v>0</v>
      </c>
      <c r="M192" s="288">
        <f t="shared" si="26"/>
        <v>0</v>
      </c>
      <c r="N192" s="288">
        <f t="shared" si="26"/>
        <v>0</v>
      </c>
      <c r="O192" s="293"/>
      <c r="P192" s="272">
        <f t="shared" si="23"/>
        <v>0</v>
      </c>
      <c r="Q192" s="319"/>
      <c r="R192" s="284"/>
      <c r="S192" s="284"/>
      <c r="T192" s="284"/>
      <c r="U192" s="284"/>
      <c r="V192" s="284"/>
      <c r="W192" s="284"/>
      <c r="X192" s="284"/>
      <c r="Y192" s="284"/>
      <c r="Z192" s="284"/>
      <c r="AA192" s="284"/>
      <c r="AB192" s="284"/>
      <c r="AC192" s="284"/>
      <c r="AD192" s="284"/>
      <c r="AE192" s="284"/>
      <c r="AF192" s="284"/>
      <c r="AG192" s="284"/>
      <c r="AH192" s="284"/>
      <c r="AI192" s="284"/>
      <c r="AJ192" s="284"/>
      <c r="AK192" s="284"/>
      <c r="AL192" s="284"/>
    </row>
    <row r="193" spans="1:38" ht="13.5">
      <c r="A193" s="249" t="s">
        <v>294</v>
      </c>
      <c r="B193" s="249" t="s">
        <v>295</v>
      </c>
      <c r="C193" s="6"/>
      <c r="D193" s="6"/>
      <c r="E193" s="6"/>
      <c r="F193" s="6"/>
      <c r="G193" s="6"/>
      <c r="H193" s="6"/>
      <c r="I193" s="6"/>
      <c r="J193" s="293"/>
      <c r="K193" s="271"/>
      <c r="L193" s="7"/>
      <c r="M193" s="7"/>
      <c r="N193" s="7"/>
      <c r="O193" s="293"/>
      <c r="P193" s="272">
        <f t="shared" si="23"/>
        <v>0</v>
      </c>
      <c r="Q193" s="319"/>
      <c r="R193" s="284"/>
      <c r="S193" s="284"/>
      <c r="T193" s="284"/>
      <c r="U193" s="284"/>
      <c r="V193" s="284"/>
      <c r="W193" s="284"/>
      <c r="X193" s="284"/>
      <c r="Y193" s="284"/>
      <c r="Z193" s="284"/>
      <c r="AA193" s="284"/>
      <c r="AB193" s="284"/>
      <c r="AC193" s="284"/>
      <c r="AD193" s="284"/>
      <c r="AE193" s="284"/>
      <c r="AF193" s="284"/>
      <c r="AG193" s="284"/>
      <c r="AH193" s="284"/>
      <c r="AI193" s="284"/>
      <c r="AJ193" s="284"/>
      <c r="AK193" s="284"/>
      <c r="AL193" s="284"/>
    </row>
    <row r="194" spans="1:38" ht="13.5">
      <c r="A194" s="249" t="s">
        <v>296</v>
      </c>
      <c r="B194" s="249" t="s">
        <v>297</v>
      </c>
      <c r="C194" s="6"/>
      <c r="D194" s="6"/>
      <c r="E194" s="6"/>
      <c r="F194" s="6"/>
      <c r="G194" s="6"/>
      <c r="H194" s="6"/>
      <c r="I194" s="6"/>
      <c r="J194" s="293"/>
      <c r="K194" s="271"/>
      <c r="L194" s="7"/>
      <c r="M194" s="7"/>
      <c r="N194" s="7"/>
      <c r="O194" s="293"/>
      <c r="P194" s="272">
        <f t="shared" si="23"/>
        <v>0</v>
      </c>
      <c r="Q194" s="319"/>
      <c r="R194" s="284"/>
      <c r="S194" s="284"/>
      <c r="T194" s="284"/>
      <c r="U194" s="284"/>
      <c r="V194" s="284"/>
      <c r="W194" s="284"/>
      <c r="X194" s="284"/>
      <c r="Y194" s="284"/>
      <c r="Z194" s="284"/>
      <c r="AA194" s="284"/>
      <c r="AB194" s="284"/>
      <c r="AC194" s="284"/>
      <c r="AD194" s="284"/>
      <c r="AE194" s="284"/>
      <c r="AF194" s="284"/>
      <c r="AG194" s="284"/>
      <c r="AH194" s="284"/>
      <c r="AI194" s="284"/>
      <c r="AJ194" s="284"/>
      <c r="AK194" s="284"/>
      <c r="AL194" s="284"/>
    </row>
    <row r="195" spans="1:38" ht="13.5">
      <c r="A195" s="249" t="s">
        <v>1113</v>
      </c>
      <c r="B195" s="249" t="s">
        <v>1116</v>
      </c>
      <c r="C195" s="6"/>
      <c r="D195" s="6"/>
      <c r="E195" s="6"/>
      <c r="F195" s="6"/>
      <c r="G195" s="6"/>
      <c r="H195" s="6"/>
      <c r="I195" s="6"/>
      <c r="J195" s="293"/>
      <c r="K195" s="271"/>
      <c r="L195" s="7"/>
      <c r="M195" s="7"/>
      <c r="N195" s="7"/>
      <c r="O195" s="293"/>
      <c r="P195" s="272">
        <f t="shared" si="23"/>
        <v>0</v>
      </c>
      <c r="Q195" s="319"/>
      <c r="R195" s="284"/>
      <c r="S195" s="284"/>
      <c r="T195" s="284"/>
      <c r="U195" s="284"/>
      <c r="V195" s="284"/>
      <c r="W195" s="284"/>
      <c r="X195" s="284"/>
      <c r="Y195" s="284"/>
      <c r="Z195" s="284"/>
      <c r="AA195" s="284"/>
      <c r="AB195" s="284"/>
      <c r="AC195" s="284"/>
      <c r="AD195" s="284"/>
      <c r="AE195" s="284"/>
      <c r="AF195" s="284"/>
      <c r="AG195" s="284"/>
      <c r="AH195" s="284"/>
      <c r="AI195" s="284"/>
      <c r="AJ195" s="284"/>
      <c r="AK195" s="284"/>
      <c r="AL195" s="284"/>
    </row>
    <row r="196" spans="1:38" ht="13.5">
      <c r="A196" s="249" t="s">
        <v>1114</v>
      </c>
      <c r="B196" s="249" t="s">
        <v>1117</v>
      </c>
      <c r="C196" s="6"/>
      <c r="D196" s="6"/>
      <c r="E196" s="6"/>
      <c r="F196" s="6"/>
      <c r="G196" s="6"/>
      <c r="H196" s="6"/>
      <c r="I196" s="6"/>
      <c r="J196" s="293"/>
      <c r="K196" s="271"/>
      <c r="L196" s="7"/>
      <c r="M196" s="7"/>
      <c r="N196" s="7"/>
      <c r="O196" s="293"/>
      <c r="P196" s="272">
        <f t="shared" si="23"/>
        <v>0</v>
      </c>
      <c r="Q196" s="319"/>
      <c r="R196" s="284"/>
      <c r="S196" s="284"/>
      <c r="T196" s="284"/>
      <c r="U196" s="284"/>
      <c r="V196" s="284"/>
      <c r="W196" s="284"/>
      <c r="X196" s="284"/>
      <c r="Y196" s="284"/>
      <c r="Z196" s="284"/>
      <c r="AA196" s="284"/>
      <c r="AB196" s="284"/>
      <c r="AC196" s="284"/>
      <c r="AD196" s="284"/>
      <c r="AE196" s="284"/>
      <c r="AF196" s="284"/>
      <c r="AG196" s="284"/>
      <c r="AH196" s="284"/>
      <c r="AI196" s="284"/>
      <c r="AJ196" s="284"/>
      <c r="AK196" s="284"/>
      <c r="AL196" s="284"/>
    </row>
    <row r="197" spans="1:38" ht="13.5">
      <c r="A197" s="249" t="s">
        <v>1115</v>
      </c>
      <c r="B197" s="249" t="s">
        <v>1118</v>
      </c>
      <c r="C197" s="6"/>
      <c r="D197" s="6"/>
      <c r="E197" s="6"/>
      <c r="F197" s="6"/>
      <c r="G197" s="6"/>
      <c r="H197" s="6"/>
      <c r="I197" s="6"/>
      <c r="J197" s="293"/>
      <c r="K197" s="271"/>
      <c r="L197" s="7"/>
      <c r="M197" s="7"/>
      <c r="N197" s="7"/>
      <c r="O197" s="293"/>
      <c r="P197" s="272">
        <f t="shared" si="23"/>
        <v>0</v>
      </c>
      <c r="Q197" s="319"/>
      <c r="R197" s="284"/>
      <c r="S197" s="284"/>
      <c r="T197" s="284"/>
      <c r="U197" s="284"/>
      <c r="V197" s="284"/>
      <c r="W197" s="284"/>
      <c r="X197" s="284"/>
      <c r="Y197" s="284"/>
      <c r="Z197" s="284"/>
      <c r="AA197" s="284"/>
      <c r="AB197" s="284"/>
      <c r="AC197" s="284"/>
      <c r="AD197" s="284"/>
      <c r="AE197" s="284"/>
      <c r="AF197" s="284"/>
      <c r="AG197" s="284"/>
      <c r="AH197" s="284"/>
      <c r="AI197" s="284"/>
      <c r="AJ197" s="284"/>
      <c r="AK197" s="284"/>
      <c r="AL197" s="284"/>
    </row>
    <row r="198" spans="1:38" ht="13.5">
      <c r="A198" s="287" t="s">
        <v>298</v>
      </c>
      <c r="B198" s="287" t="s">
        <v>299</v>
      </c>
      <c r="C198" s="288">
        <f>SUM(C195:C197)</f>
        <v>0</v>
      </c>
      <c r="D198" s="288">
        <f t="shared" ref="D198:I198" si="27">SUM(D195:D197)</f>
        <v>0</v>
      </c>
      <c r="E198" s="288">
        <f t="shared" si="27"/>
        <v>0</v>
      </c>
      <c r="F198" s="288">
        <f t="shared" si="27"/>
        <v>0</v>
      </c>
      <c r="G198" s="288">
        <f t="shared" si="27"/>
        <v>0</v>
      </c>
      <c r="H198" s="288">
        <f t="shared" si="27"/>
        <v>0</v>
      </c>
      <c r="I198" s="288">
        <f t="shared" si="27"/>
        <v>0</v>
      </c>
      <c r="J198" s="293"/>
      <c r="K198" s="271"/>
      <c r="L198" s="288">
        <f t="shared" ref="L198:N198" si="28">SUM(L195:L197)</f>
        <v>0</v>
      </c>
      <c r="M198" s="288">
        <f t="shared" si="28"/>
        <v>0</v>
      </c>
      <c r="N198" s="288">
        <f t="shared" si="28"/>
        <v>0</v>
      </c>
      <c r="O198" s="293"/>
      <c r="P198" s="272">
        <f t="shared" si="23"/>
        <v>0</v>
      </c>
      <c r="Q198" s="319"/>
      <c r="R198" s="284"/>
      <c r="S198" s="284"/>
      <c r="T198" s="284"/>
      <c r="U198" s="284"/>
      <c r="V198" s="284"/>
      <c r="W198" s="284"/>
      <c r="X198" s="284"/>
      <c r="Y198" s="284"/>
      <c r="Z198" s="284"/>
      <c r="AA198" s="284"/>
      <c r="AB198" s="284"/>
      <c r="AC198" s="284"/>
      <c r="AD198" s="284"/>
      <c r="AE198" s="284"/>
      <c r="AF198" s="284"/>
      <c r="AG198" s="284"/>
      <c r="AH198" s="284"/>
      <c r="AI198" s="284"/>
      <c r="AJ198" s="284"/>
      <c r="AK198" s="284"/>
      <c r="AL198" s="284"/>
    </row>
    <row r="199" spans="1:38" ht="13.5">
      <c r="A199" s="249" t="s">
        <v>300</v>
      </c>
      <c r="B199" s="249" t="s">
        <v>1119</v>
      </c>
      <c r="C199" s="6"/>
      <c r="D199" s="6"/>
      <c r="E199" s="6"/>
      <c r="F199" s="6"/>
      <c r="G199" s="6"/>
      <c r="H199" s="6"/>
      <c r="I199" s="6"/>
      <c r="J199" s="293"/>
      <c r="K199" s="271"/>
      <c r="L199" s="7"/>
      <c r="M199" s="7"/>
      <c r="N199" s="7"/>
      <c r="O199" s="293"/>
      <c r="P199" s="272">
        <f t="shared" si="23"/>
        <v>0</v>
      </c>
      <c r="Q199" s="319"/>
      <c r="R199" s="284"/>
      <c r="S199" s="284"/>
      <c r="T199" s="284"/>
      <c r="U199" s="284"/>
      <c r="V199" s="284"/>
      <c r="W199" s="284"/>
      <c r="X199" s="284"/>
      <c r="Y199" s="284"/>
      <c r="Z199" s="284"/>
      <c r="AA199" s="284"/>
      <c r="AB199" s="284"/>
      <c r="AC199" s="284"/>
      <c r="AD199" s="284"/>
      <c r="AE199" s="284"/>
      <c r="AF199" s="284"/>
      <c r="AG199" s="284"/>
      <c r="AH199" s="284"/>
      <c r="AI199" s="284"/>
      <c r="AJ199" s="284"/>
      <c r="AK199" s="284"/>
      <c r="AL199" s="284"/>
    </row>
    <row r="200" spans="1:38" ht="13.5">
      <c r="A200" s="249" t="s">
        <v>301</v>
      </c>
      <c r="B200" s="249" t="s">
        <v>302</v>
      </c>
      <c r="C200" s="6"/>
      <c r="D200" s="6"/>
      <c r="E200" s="6"/>
      <c r="F200" s="6"/>
      <c r="G200" s="6"/>
      <c r="H200" s="6"/>
      <c r="I200" s="6"/>
      <c r="J200" s="293"/>
      <c r="K200" s="271"/>
      <c r="L200" s="7"/>
      <c r="M200" s="7"/>
      <c r="N200" s="7"/>
      <c r="O200" s="293"/>
      <c r="P200" s="272">
        <f t="shared" si="23"/>
        <v>0</v>
      </c>
      <c r="Q200" s="319"/>
      <c r="R200" s="284"/>
      <c r="S200" s="284"/>
      <c r="T200" s="284"/>
      <c r="U200" s="284"/>
      <c r="V200" s="284"/>
      <c r="W200" s="284"/>
      <c r="X200" s="284"/>
      <c r="Y200" s="284"/>
      <c r="Z200" s="284"/>
      <c r="AA200" s="284"/>
      <c r="AB200" s="284"/>
      <c r="AC200" s="284"/>
      <c r="AD200" s="284"/>
      <c r="AE200" s="284"/>
      <c r="AF200" s="284"/>
      <c r="AG200" s="284"/>
      <c r="AH200" s="284"/>
      <c r="AI200" s="284"/>
      <c r="AJ200" s="284"/>
      <c r="AK200" s="284"/>
      <c r="AL200" s="284"/>
    </row>
    <row r="201" spans="1:38" ht="13.5">
      <c r="A201" s="249" t="s">
        <v>303</v>
      </c>
      <c r="B201" s="249" t="s">
        <v>304</v>
      </c>
      <c r="C201" s="6"/>
      <c r="D201" s="6"/>
      <c r="E201" s="6"/>
      <c r="F201" s="6"/>
      <c r="G201" s="6"/>
      <c r="H201" s="6"/>
      <c r="I201" s="6"/>
      <c r="J201" s="293"/>
      <c r="K201" s="271"/>
      <c r="L201" s="7"/>
      <c r="M201" s="7"/>
      <c r="N201" s="7"/>
      <c r="O201" s="293"/>
      <c r="P201" s="272">
        <f t="shared" si="23"/>
        <v>0</v>
      </c>
      <c r="Q201" s="319"/>
      <c r="R201" s="284"/>
      <c r="S201" s="284"/>
      <c r="T201" s="284"/>
      <c r="U201" s="284"/>
      <c r="V201" s="284"/>
      <c r="W201" s="284"/>
      <c r="X201" s="284"/>
      <c r="Y201" s="284"/>
      <c r="Z201" s="284"/>
      <c r="AA201" s="284"/>
      <c r="AB201" s="284"/>
      <c r="AC201" s="284"/>
      <c r="AD201" s="284"/>
      <c r="AE201" s="284"/>
      <c r="AF201" s="284"/>
      <c r="AG201" s="284"/>
      <c r="AH201" s="284"/>
      <c r="AI201" s="284"/>
      <c r="AJ201" s="284"/>
      <c r="AK201" s="284"/>
      <c r="AL201" s="284"/>
    </row>
    <row r="202" spans="1:38" ht="13.5">
      <c r="A202" s="249" t="s">
        <v>305</v>
      </c>
      <c r="B202" s="249" t="s">
        <v>306</v>
      </c>
      <c r="C202" s="6"/>
      <c r="D202" s="6"/>
      <c r="E202" s="6"/>
      <c r="F202" s="6"/>
      <c r="G202" s="6"/>
      <c r="H202" s="6"/>
      <c r="I202" s="6"/>
      <c r="J202" s="293"/>
      <c r="K202" s="271"/>
      <c r="L202" s="7"/>
      <c r="M202" s="7"/>
      <c r="N202" s="7"/>
      <c r="O202" s="293"/>
      <c r="P202" s="272">
        <f t="shared" si="23"/>
        <v>0</v>
      </c>
      <c r="Q202" s="319"/>
      <c r="R202" s="284"/>
      <c r="S202" s="284"/>
      <c r="T202" s="284"/>
      <c r="U202" s="284"/>
      <c r="V202" s="284"/>
      <c r="W202" s="284"/>
      <c r="X202" s="284"/>
      <c r="Y202" s="284"/>
      <c r="Z202" s="284"/>
      <c r="AA202" s="284"/>
      <c r="AB202" s="284"/>
      <c r="AC202" s="284"/>
      <c r="AD202" s="284"/>
      <c r="AE202" s="284"/>
      <c r="AF202" s="284"/>
      <c r="AG202" s="284"/>
      <c r="AH202" s="284"/>
      <c r="AI202" s="284"/>
      <c r="AJ202" s="284"/>
      <c r="AK202" s="284"/>
      <c r="AL202" s="284"/>
    </row>
    <row r="203" spans="1:38" ht="13.5">
      <c r="A203" s="249" t="s">
        <v>307</v>
      </c>
      <c r="B203" s="249" t="s">
        <v>1120</v>
      </c>
      <c r="C203" s="6"/>
      <c r="D203" s="6"/>
      <c r="E203" s="6"/>
      <c r="F203" s="6"/>
      <c r="G203" s="6"/>
      <c r="H203" s="6"/>
      <c r="I203" s="6"/>
      <c r="J203" s="293"/>
      <c r="K203" s="271"/>
      <c r="L203" s="7"/>
      <c r="M203" s="7"/>
      <c r="N203" s="7"/>
      <c r="O203" s="293"/>
      <c r="P203" s="272">
        <f t="shared" si="23"/>
        <v>0</v>
      </c>
      <c r="Q203" s="319"/>
      <c r="R203" s="284"/>
      <c r="S203" s="284"/>
      <c r="T203" s="284"/>
      <c r="U203" s="284"/>
      <c r="V203" s="284"/>
      <c r="W203" s="284"/>
      <c r="X203" s="284"/>
      <c r="Y203" s="284"/>
      <c r="Z203" s="284"/>
      <c r="AA203" s="284"/>
      <c r="AB203" s="284"/>
      <c r="AC203" s="284"/>
      <c r="AD203" s="284"/>
      <c r="AE203" s="284"/>
      <c r="AF203" s="284"/>
      <c r="AG203" s="284"/>
      <c r="AH203" s="284"/>
      <c r="AI203" s="284"/>
      <c r="AJ203" s="284"/>
      <c r="AK203" s="284"/>
      <c r="AL203" s="284"/>
    </row>
    <row r="204" spans="1:38" ht="13.5">
      <c r="A204" s="278"/>
      <c r="B204" s="278" t="s">
        <v>398</v>
      </c>
      <c r="C204" s="272">
        <f t="shared" ref="C204:I204" si="29">SUM(C192,C193:C194,C198,C199:C203)</f>
        <v>0</v>
      </c>
      <c r="D204" s="272">
        <f t="shared" si="29"/>
        <v>0</v>
      </c>
      <c r="E204" s="272">
        <f t="shared" si="29"/>
        <v>0</v>
      </c>
      <c r="F204" s="272">
        <f t="shared" si="29"/>
        <v>0</v>
      </c>
      <c r="G204" s="272">
        <f t="shared" si="29"/>
        <v>0</v>
      </c>
      <c r="H204" s="272">
        <f t="shared" si="29"/>
        <v>0</v>
      </c>
      <c r="I204" s="272">
        <f t="shared" si="29"/>
        <v>0</v>
      </c>
      <c r="J204" s="272">
        <v>0</v>
      </c>
      <c r="K204" s="272">
        <v>0</v>
      </c>
      <c r="L204" s="272">
        <f>SUM(L192,L193:L194,L198,L199:L203)</f>
        <v>0</v>
      </c>
      <c r="M204" s="272">
        <f>SUM(M192,M193:M194,M198,M199:M203)</f>
        <v>0</v>
      </c>
      <c r="N204" s="272">
        <f>SUM(N192,N193:N194,N198,N199:N203)</f>
        <v>0</v>
      </c>
      <c r="O204" s="272">
        <v>0</v>
      </c>
      <c r="P204" s="272">
        <f>SUM(C204:O204)</f>
        <v>0</v>
      </c>
      <c r="Q204" s="319"/>
      <c r="R204" s="284"/>
      <c r="S204" s="284"/>
      <c r="T204" s="284"/>
      <c r="U204" s="284"/>
      <c r="V204" s="284"/>
      <c r="W204" s="284"/>
      <c r="X204" s="284"/>
      <c r="Y204" s="284"/>
      <c r="Z204" s="284"/>
      <c r="AA204" s="284"/>
      <c r="AB204" s="284"/>
      <c r="AC204" s="284"/>
      <c r="AD204" s="284"/>
      <c r="AE204" s="284"/>
      <c r="AF204" s="284"/>
      <c r="AG204" s="284"/>
      <c r="AH204" s="284"/>
      <c r="AI204" s="284"/>
      <c r="AJ204" s="284"/>
      <c r="AK204" s="284"/>
      <c r="AL204" s="284"/>
    </row>
    <row r="205" spans="1:38" ht="13.5">
      <c r="A205" s="269"/>
      <c r="B205" s="269" t="s">
        <v>308</v>
      </c>
      <c r="C205" s="279"/>
      <c r="D205" s="279"/>
      <c r="E205" s="279"/>
      <c r="F205" s="279"/>
      <c r="G205" s="279"/>
      <c r="H205" s="279"/>
      <c r="I205" s="279"/>
      <c r="J205" s="293"/>
      <c r="K205" s="280"/>
      <c r="L205" s="280"/>
      <c r="M205" s="280"/>
      <c r="N205" s="293"/>
      <c r="O205" s="293"/>
      <c r="P205" s="279"/>
      <c r="Q205" s="319"/>
      <c r="R205" s="284"/>
      <c r="S205" s="284"/>
      <c r="T205" s="284"/>
      <c r="U205" s="284"/>
      <c r="V205" s="284"/>
      <c r="W205" s="284"/>
      <c r="X205" s="284"/>
      <c r="Y205" s="284"/>
      <c r="Z205" s="284"/>
      <c r="AA205" s="284"/>
      <c r="AB205" s="284"/>
      <c r="AC205" s="284"/>
      <c r="AD205" s="284"/>
      <c r="AE205" s="284"/>
      <c r="AF205" s="284"/>
      <c r="AG205" s="284"/>
      <c r="AH205" s="284"/>
      <c r="AI205" s="284"/>
      <c r="AJ205" s="284"/>
      <c r="AK205" s="284"/>
      <c r="AL205" s="284"/>
    </row>
    <row r="206" spans="1:38" ht="13.5">
      <c r="A206" s="249" t="s">
        <v>309</v>
      </c>
      <c r="B206" s="249" t="s">
        <v>1121</v>
      </c>
      <c r="C206" s="6"/>
      <c r="D206" s="6"/>
      <c r="E206" s="6"/>
      <c r="F206" s="6"/>
      <c r="G206" s="6"/>
      <c r="H206" s="6"/>
      <c r="I206" s="6"/>
      <c r="J206" s="293"/>
      <c r="K206" s="271"/>
      <c r="L206" s="7"/>
      <c r="M206" s="7"/>
      <c r="N206" s="7"/>
      <c r="O206" s="293"/>
      <c r="P206" s="272">
        <f>SUM(C206:I206,L206:N206)</f>
        <v>0</v>
      </c>
      <c r="Q206" s="319"/>
      <c r="R206" s="284"/>
      <c r="S206" s="284"/>
      <c r="T206" s="284"/>
      <c r="U206" s="284"/>
      <c r="V206" s="284"/>
      <c r="W206" s="284"/>
      <c r="X206" s="284"/>
      <c r="Y206" s="284"/>
      <c r="Z206" s="284"/>
      <c r="AA206" s="284"/>
      <c r="AB206" s="284"/>
      <c r="AC206" s="284"/>
      <c r="AD206" s="284"/>
      <c r="AE206" s="284"/>
      <c r="AF206" s="284"/>
      <c r="AG206" s="284"/>
      <c r="AH206" s="284"/>
      <c r="AI206" s="284"/>
      <c r="AJ206" s="284"/>
      <c r="AK206" s="284"/>
      <c r="AL206" s="284"/>
    </row>
    <row r="207" spans="1:38" ht="13.5">
      <c r="A207" s="249" t="s">
        <v>310</v>
      </c>
      <c r="B207" s="249" t="s">
        <v>311</v>
      </c>
      <c r="C207" s="6"/>
      <c r="D207" s="6"/>
      <c r="E207" s="6"/>
      <c r="F207" s="6"/>
      <c r="G207" s="6"/>
      <c r="H207" s="6"/>
      <c r="I207" s="6"/>
      <c r="J207" s="293"/>
      <c r="K207" s="271"/>
      <c r="L207" s="7"/>
      <c r="M207" s="7"/>
      <c r="N207" s="7"/>
      <c r="O207" s="293"/>
      <c r="P207" s="272">
        <f>SUM(C207:I207,L207:N207)</f>
        <v>0</v>
      </c>
      <c r="Q207" s="319"/>
      <c r="R207" s="284"/>
      <c r="S207" s="284"/>
      <c r="T207" s="284"/>
      <c r="U207" s="284"/>
      <c r="V207" s="284"/>
      <c r="W207" s="284"/>
      <c r="X207" s="284"/>
      <c r="Y207" s="284"/>
      <c r="Z207" s="284"/>
      <c r="AA207" s="284"/>
      <c r="AB207" s="284"/>
      <c r="AC207" s="284"/>
      <c r="AD207" s="284"/>
      <c r="AE207" s="284"/>
      <c r="AF207" s="284"/>
      <c r="AG207" s="284"/>
      <c r="AH207" s="284"/>
      <c r="AI207" s="284"/>
      <c r="AJ207" s="284"/>
      <c r="AK207" s="284"/>
      <c r="AL207" s="284"/>
    </row>
    <row r="208" spans="1:38" ht="13.5">
      <c r="A208" s="249" t="s">
        <v>312</v>
      </c>
      <c r="B208" s="249" t="s">
        <v>313</v>
      </c>
      <c r="C208" s="6"/>
      <c r="D208" s="6"/>
      <c r="E208" s="6"/>
      <c r="F208" s="6"/>
      <c r="G208" s="6"/>
      <c r="H208" s="6"/>
      <c r="I208" s="6"/>
      <c r="J208" s="293"/>
      <c r="K208" s="271"/>
      <c r="L208" s="7"/>
      <c r="M208" s="7"/>
      <c r="N208" s="7"/>
      <c r="O208" s="293"/>
      <c r="P208" s="272">
        <f>SUM(C208:I208,L208:N208)</f>
        <v>0</v>
      </c>
      <c r="Q208" s="319"/>
      <c r="R208" s="284"/>
      <c r="S208" s="284"/>
      <c r="T208" s="284"/>
      <c r="U208" s="284"/>
      <c r="V208" s="284"/>
      <c r="W208" s="284"/>
      <c r="X208" s="284"/>
      <c r="Y208" s="284"/>
      <c r="Z208" s="284"/>
      <c r="AA208" s="284"/>
      <c r="AB208" s="284"/>
      <c r="AC208" s="284"/>
      <c r="AD208" s="284"/>
      <c r="AE208" s="284"/>
      <c r="AF208" s="284"/>
      <c r="AG208" s="284"/>
      <c r="AH208" s="284"/>
      <c r="AI208" s="284"/>
      <c r="AJ208" s="284"/>
      <c r="AK208" s="284"/>
      <c r="AL208" s="284"/>
    </row>
    <row r="209" spans="1:38" ht="13.5">
      <c r="A209" s="249" t="s">
        <v>314</v>
      </c>
      <c r="B209" s="249" t="s">
        <v>315</v>
      </c>
      <c r="C209" s="6"/>
      <c r="D209" s="6"/>
      <c r="E209" s="6"/>
      <c r="F209" s="6"/>
      <c r="G209" s="6"/>
      <c r="H209" s="6"/>
      <c r="I209" s="6"/>
      <c r="J209" s="293"/>
      <c r="K209" s="271"/>
      <c r="L209" s="7"/>
      <c r="M209" s="7"/>
      <c r="N209" s="7"/>
      <c r="O209" s="293"/>
      <c r="P209" s="272">
        <f>SUM(C209:I209,L209:N209)</f>
        <v>0</v>
      </c>
      <c r="Q209" s="319"/>
      <c r="R209" s="284"/>
      <c r="S209" s="284"/>
      <c r="T209" s="284"/>
      <c r="U209" s="284"/>
      <c r="V209" s="284"/>
      <c r="W209" s="284"/>
      <c r="X209" s="284"/>
      <c r="Y209" s="284"/>
      <c r="Z209" s="284"/>
      <c r="AA209" s="284"/>
      <c r="AB209" s="284"/>
      <c r="AC209" s="284"/>
      <c r="AD209" s="284"/>
      <c r="AE209" s="284"/>
      <c r="AF209" s="284"/>
      <c r="AG209" s="284"/>
      <c r="AH209" s="284"/>
      <c r="AI209" s="284"/>
      <c r="AJ209" s="284"/>
      <c r="AK209" s="284"/>
      <c r="AL209" s="284"/>
    </row>
    <row r="210" spans="1:38" ht="13.5">
      <c r="A210" s="249" t="s">
        <v>316</v>
      </c>
      <c r="B210" s="249" t="s">
        <v>317</v>
      </c>
      <c r="C210" s="6"/>
      <c r="D210" s="6"/>
      <c r="E210" s="6"/>
      <c r="F210" s="6"/>
      <c r="G210" s="6"/>
      <c r="H210" s="6"/>
      <c r="I210" s="6"/>
      <c r="J210" s="293"/>
      <c r="K210" s="271"/>
      <c r="L210" s="7"/>
      <c r="M210" s="7"/>
      <c r="N210" s="7"/>
      <c r="O210" s="293"/>
      <c r="P210" s="272">
        <f t="shared" ref="P210" si="30">SUM(C210:I210,L210:N210)</f>
        <v>0</v>
      </c>
      <c r="Q210" s="319"/>
      <c r="R210" s="284"/>
      <c r="S210" s="284"/>
      <c r="T210" s="284"/>
      <c r="U210" s="284"/>
      <c r="V210" s="284"/>
      <c r="W210" s="284"/>
      <c r="X210" s="284"/>
      <c r="Y210" s="284"/>
      <c r="Z210" s="284"/>
      <c r="AA210" s="284"/>
      <c r="AB210" s="284"/>
      <c r="AC210" s="284"/>
      <c r="AD210" s="284"/>
      <c r="AE210" s="284"/>
      <c r="AF210" s="284"/>
      <c r="AG210" s="284"/>
      <c r="AH210" s="284"/>
      <c r="AI210" s="284"/>
      <c r="AJ210" s="284"/>
      <c r="AK210" s="284"/>
      <c r="AL210" s="284"/>
    </row>
    <row r="211" spans="1:38" ht="13.5">
      <c r="A211" s="249" t="s">
        <v>318</v>
      </c>
      <c r="B211" s="249" t="s">
        <v>319</v>
      </c>
      <c r="C211" s="6"/>
      <c r="D211" s="6"/>
      <c r="E211" s="6"/>
      <c r="F211" s="6"/>
      <c r="G211" s="6"/>
      <c r="H211" s="6"/>
      <c r="I211" s="6"/>
      <c r="J211" s="293"/>
      <c r="K211" s="271"/>
      <c r="L211" s="7"/>
      <c r="M211" s="7"/>
      <c r="N211" s="7"/>
      <c r="O211" s="293"/>
      <c r="P211" s="272">
        <f t="shared" ref="P211:P216" si="31">SUM(C211:I211,L211:N211)</f>
        <v>0</v>
      </c>
      <c r="Q211" s="319"/>
      <c r="R211" s="284"/>
      <c r="S211" s="284"/>
      <c r="T211" s="284"/>
      <c r="U211" s="284"/>
      <c r="V211" s="284"/>
      <c r="W211" s="284"/>
      <c r="X211" s="284"/>
      <c r="Y211" s="284"/>
      <c r="Z211" s="284"/>
      <c r="AA211" s="284"/>
      <c r="AB211" s="284"/>
      <c r="AC211" s="284"/>
      <c r="AD211" s="284"/>
      <c r="AE211" s="284"/>
      <c r="AF211" s="284"/>
      <c r="AG211" s="284"/>
      <c r="AH211" s="284"/>
      <c r="AI211" s="284"/>
      <c r="AJ211" s="284"/>
      <c r="AK211" s="284"/>
      <c r="AL211" s="284"/>
    </row>
    <row r="212" spans="1:38" ht="13.5">
      <c r="A212" s="249" t="s">
        <v>320</v>
      </c>
      <c r="B212" s="249" t="s">
        <v>321</v>
      </c>
      <c r="C212" s="6"/>
      <c r="D212" s="6"/>
      <c r="E212" s="6"/>
      <c r="F212" s="6"/>
      <c r="G212" s="6"/>
      <c r="H212" s="6"/>
      <c r="I212" s="6"/>
      <c r="J212" s="293"/>
      <c r="K212" s="271"/>
      <c r="L212" s="7"/>
      <c r="M212" s="7"/>
      <c r="N212" s="7"/>
      <c r="O212" s="293"/>
      <c r="P212" s="272">
        <f t="shared" si="31"/>
        <v>0</v>
      </c>
      <c r="Q212" s="319"/>
      <c r="R212" s="284"/>
      <c r="S212" s="284"/>
      <c r="T212" s="284"/>
      <c r="U212" s="284"/>
      <c r="V212" s="284"/>
      <c r="W212" s="284"/>
      <c r="X212" s="284"/>
      <c r="Y212" s="284"/>
      <c r="Z212" s="284"/>
      <c r="AA212" s="284"/>
      <c r="AB212" s="284"/>
      <c r="AC212" s="284"/>
      <c r="AD212" s="284"/>
      <c r="AE212" s="284"/>
      <c r="AF212" s="284"/>
      <c r="AG212" s="284"/>
      <c r="AH212" s="284"/>
      <c r="AI212" s="284"/>
      <c r="AJ212" s="284"/>
      <c r="AK212" s="284"/>
      <c r="AL212" s="284"/>
    </row>
    <row r="213" spans="1:38" ht="13.5">
      <c r="A213" s="249" t="s">
        <v>322</v>
      </c>
      <c r="B213" s="249" t="s">
        <v>93</v>
      </c>
      <c r="C213" s="6"/>
      <c r="D213" s="6"/>
      <c r="E213" s="6"/>
      <c r="F213" s="6"/>
      <c r="G213" s="6"/>
      <c r="H213" s="6"/>
      <c r="I213" s="6"/>
      <c r="J213" s="293"/>
      <c r="K213" s="271"/>
      <c r="L213" s="7"/>
      <c r="M213" s="7"/>
      <c r="N213" s="7"/>
      <c r="O213" s="293"/>
      <c r="P213" s="272">
        <f t="shared" si="31"/>
        <v>0</v>
      </c>
      <c r="Q213" s="319"/>
      <c r="R213" s="284"/>
      <c r="S213" s="284"/>
      <c r="T213" s="284"/>
      <c r="U213" s="284"/>
      <c r="V213" s="284"/>
      <c r="W213" s="284"/>
      <c r="X213" s="284"/>
      <c r="Y213" s="284"/>
      <c r="Z213" s="284"/>
      <c r="AA213" s="284"/>
      <c r="AB213" s="284"/>
      <c r="AC213" s="284"/>
      <c r="AD213" s="284"/>
      <c r="AE213" s="284"/>
      <c r="AF213" s="284"/>
      <c r="AG213" s="284"/>
      <c r="AH213" s="284"/>
      <c r="AI213" s="284"/>
      <c r="AJ213" s="284"/>
      <c r="AK213" s="284"/>
      <c r="AL213" s="284"/>
    </row>
    <row r="214" spans="1:38" ht="13.5">
      <c r="A214" s="249" t="s">
        <v>323</v>
      </c>
      <c r="B214" s="249" t="s">
        <v>324</v>
      </c>
      <c r="C214" s="6"/>
      <c r="D214" s="6"/>
      <c r="E214" s="6"/>
      <c r="F214" s="6"/>
      <c r="G214" s="6"/>
      <c r="H214" s="6"/>
      <c r="I214" s="6"/>
      <c r="J214" s="293"/>
      <c r="K214" s="271"/>
      <c r="L214" s="7"/>
      <c r="M214" s="7"/>
      <c r="N214" s="7"/>
      <c r="O214" s="293"/>
      <c r="P214" s="272">
        <f t="shared" si="31"/>
        <v>0</v>
      </c>
      <c r="Q214" s="319"/>
      <c r="R214" s="284"/>
      <c r="S214" s="284"/>
      <c r="T214" s="284"/>
      <c r="U214" s="284"/>
      <c r="V214" s="284"/>
      <c r="W214" s="284"/>
      <c r="X214" s="284"/>
      <c r="Y214" s="284"/>
      <c r="Z214" s="284"/>
      <c r="AA214" s="284"/>
      <c r="AB214" s="284"/>
      <c r="AC214" s="284"/>
      <c r="AD214" s="284"/>
      <c r="AE214" s="284"/>
      <c r="AF214" s="284"/>
      <c r="AG214" s="284"/>
      <c r="AH214" s="284"/>
      <c r="AI214" s="284"/>
      <c r="AJ214" s="284"/>
      <c r="AK214" s="284"/>
      <c r="AL214" s="284"/>
    </row>
    <row r="215" spans="1:38" ht="13.5">
      <c r="A215" s="249" t="s">
        <v>94</v>
      </c>
      <c r="B215" s="249" t="s">
        <v>95</v>
      </c>
      <c r="C215" s="6"/>
      <c r="D215" s="6"/>
      <c r="E215" s="6"/>
      <c r="F215" s="6"/>
      <c r="G215" s="6"/>
      <c r="H215" s="6"/>
      <c r="I215" s="6"/>
      <c r="J215" s="293"/>
      <c r="K215" s="271"/>
      <c r="L215" s="7"/>
      <c r="M215" s="7"/>
      <c r="N215" s="7"/>
      <c r="O215" s="293"/>
      <c r="P215" s="272">
        <f t="shared" si="31"/>
        <v>0</v>
      </c>
      <c r="Q215" s="319"/>
      <c r="R215" s="284"/>
      <c r="S215" s="284"/>
      <c r="T215" s="284"/>
      <c r="U215" s="284"/>
      <c r="V215" s="284"/>
      <c r="W215" s="284"/>
      <c r="X215" s="284"/>
      <c r="Y215" s="284"/>
      <c r="Z215" s="284"/>
      <c r="AA215" s="284"/>
      <c r="AB215" s="284"/>
      <c r="AC215" s="284"/>
      <c r="AD215" s="284"/>
      <c r="AE215" s="284"/>
      <c r="AF215" s="284"/>
      <c r="AG215" s="284"/>
      <c r="AH215" s="284"/>
      <c r="AI215" s="284"/>
      <c r="AJ215" s="284"/>
      <c r="AK215" s="284"/>
      <c r="AL215" s="284"/>
    </row>
    <row r="216" spans="1:38" ht="13.5">
      <c r="A216" s="249" t="s">
        <v>325</v>
      </c>
      <c r="B216" s="249" t="s">
        <v>1122</v>
      </c>
      <c r="C216" s="6"/>
      <c r="D216" s="6"/>
      <c r="E216" s="6"/>
      <c r="F216" s="6"/>
      <c r="G216" s="6"/>
      <c r="H216" s="6"/>
      <c r="I216" s="6"/>
      <c r="J216" s="293"/>
      <c r="K216" s="271"/>
      <c r="L216" s="7"/>
      <c r="M216" s="7"/>
      <c r="N216" s="7"/>
      <c r="O216" s="293"/>
      <c r="P216" s="272">
        <f t="shared" si="31"/>
        <v>0</v>
      </c>
      <c r="Q216" s="319"/>
      <c r="R216" s="284"/>
      <c r="S216" s="284"/>
      <c r="T216" s="284"/>
      <c r="U216" s="284"/>
      <c r="V216" s="284"/>
      <c r="W216" s="284"/>
      <c r="X216" s="284"/>
      <c r="Y216" s="284"/>
      <c r="Z216" s="284"/>
      <c r="AA216" s="284"/>
      <c r="AB216" s="284"/>
      <c r="AC216" s="284"/>
      <c r="AD216" s="284"/>
      <c r="AE216" s="284"/>
      <c r="AF216" s="284"/>
      <c r="AG216" s="284"/>
      <c r="AH216" s="284"/>
      <c r="AI216" s="284"/>
      <c r="AJ216" s="284"/>
      <c r="AK216" s="284"/>
      <c r="AL216" s="284"/>
    </row>
    <row r="217" spans="1:38" ht="13.5">
      <c r="A217" s="278"/>
      <c r="B217" s="278" t="s">
        <v>399</v>
      </c>
      <c r="C217" s="272">
        <f>SUM(C206:C216)</f>
        <v>0</v>
      </c>
      <c r="D217" s="272">
        <f>SUM(D206:D216)</f>
        <v>0</v>
      </c>
      <c r="E217" s="272">
        <f t="shared" ref="E217:I217" si="32">SUM(E206:E216)</f>
        <v>0</v>
      </c>
      <c r="F217" s="272">
        <f t="shared" si="32"/>
        <v>0</v>
      </c>
      <c r="G217" s="272">
        <f t="shared" si="32"/>
        <v>0</v>
      </c>
      <c r="H217" s="272">
        <f t="shared" si="32"/>
        <v>0</v>
      </c>
      <c r="I217" s="272">
        <f t="shared" si="32"/>
        <v>0</v>
      </c>
      <c r="J217" s="272">
        <v>0</v>
      </c>
      <c r="K217" s="272">
        <v>0</v>
      </c>
      <c r="L217" s="272">
        <f>SUM(L206:L216)</f>
        <v>0</v>
      </c>
      <c r="M217" s="272">
        <f>SUM(M206:M216)</f>
        <v>0</v>
      </c>
      <c r="N217" s="272">
        <f>SUM(N206:N216)</f>
        <v>0</v>
      </c>
      <c r="O217" s="272">
        <v>0</v>
      </c>
      <c r="P217" s="272">
        <f>SUM(C217:O217)</f>
        <v>0</v>
      </c>
      <c r="Q217" s="319"/>
      <c r="R217" s="284"/>
      <c r="S217" s="284"/>
      <c r="T217" s="284"/>
      <c r="U217" s="284"/>
      <c r="V217" s="284"/>
      <c r="W217" s="284"/>
      <c r="X217" s="284"/>
      <c r="Y217" s="284"/>
      <c r="Z217" s="284"/>
      <c r="AA217" s="284"/>
      <c r="AB217" s="284"/>
      <c r="AC217" s="284"/>
      <c r="AD217" s="284"/>
      <c r="AE217" s="284"/>
      <c r="AF217" s="284"/>
      <c r="AG217" s="284"/>
      <c r="AH217" s="284"/>
      <c r="AI217" s="284"/>
      <c r="AJ217" s="284"/>
      <c r="AK217" s="284"/>
      <c r="AL217" s="284"/>
    </row>
    <row r="218" spans="1:38" ht="13.5">
      <c r="A218" s="269"/>
      <c r="B218" s="269" t="s">
        <v>326</v>
      </c>
      <c r="C218" s="279"/>
      <c r="D218" s="279"/>
      <c r="E218" s="279"/>
      <c r="F218" s="279"/>
      <c r="G218" s="279"/>
      <c r="H218" s="279"/>
      <c r="I218" s="279"/>
      <c r="J218" s="293"/>
      <c r="K218" s="280"/>
      <c r="L218" s="280"/>
      <c r="M218" s="280"/>
      <c r="N218" s="293"/>
      <c r="O218" s="293"/>
      <c r="P218" s="279"/>
      <c r="Q218" s="319"/>
      <c r="R218" s="284"/>
      <c r="S218" s="284"/>
      <c r="T218" s="284"/>
      <c r="U218" s="284"/>
      <c r="V218" s="284"/>
      <c r="W218" s="284"/>
      <c r="X218" s="284"/>
      <c r="Y218" s="284"/>
      <c r="Z218" s="284"/>
      <c r="AA218" s="284"/>
      <c r="AB218" s="284"/>
      <c r="AC218" s="284"/>
      <c r="AD218" s="284"/>
      <c r="AE218" s="284"/>
      <c r="AF218" s="284"/>
      <c r="AG218" s="284"/>
      <c r="AH218" s="284"/>
      <c r="AI218" s="284"/>
      <c r="AJ218" s="284"/>
      <c r="AK218" s="284"/>
      <c r="AL218" s="284"/>
    </row>
    <row r="219" spans="1:38" ht="13.5">
      <c r="A219" s="249" t="s">
        <v>327</v>
      </c>
      <c r="B219" s="249" t="s">
        <v>328</v>
      </c>
      <c r="C219" s="6"/>
      <c r="D219" s="6"/>
      <c r="E219" s="6"/>
      <c r="F219" s="6"/>
      <c r="G219" s="6"/>
      <c r="H219" s="6"/>
      <c r="I219" s="6"/>
      <c r="J219" s="293"/>
      <c r="K219" s="271"/>
      <c r="L219" s="7"/>
      <c r="M219" s="7"/>
      <c r="N219" s="7"/>
      <c r="O219" s="293"/>
      <c r="P219" s="272">
        <f>SUM(C219:I219,L219:N219)</f>
        <v>0</v>
      </c>
      <c r="Q219" s="319"/>
      <c r="R219" s="284"/>
      <c r="S219" s="284"/>
      <c r="T219" s="284"/>
      <c r="U219" s="284"/>
      <c r="V219" s="284"/>
      <c r="W219" s="284"/>
      <c r="X219" s="284"/>
      <c r="Y219" s="284"/>
      <c r="Z219" s="284"/>
      <c r="AA219" s="284"/>
      <c r="AB219" s="284"/>
      <c r="AC219" s="284"/>
      <c r="AD219" s="284"/>
      <c r="AE219" s="284"/>
      <c r="AF219" s="284"/>
      <c r="AG219" s="284"/>
      <c r="AH219" s="284"/>
      <c r="AI219" s="284"/>
      <c r="AJ219" s="284"/>
      <c r="AK219" s="284"/>
      <c r="AL219" s="284"/>
    </row>
    <row r="220" spans="1:38" ht="13.5">
      <c r="A220" s="249" t="s">
        <v>329</v>
      </c>
      <c r="B220" s="249" t="s">
        <v>330</v>
      </c>
      <c r="C220" s="6"/>
      <c r="D220" s="6"/>
      <c r="E220" s="6"/>
      <c r="F220" s="6"/>
      <c r="G220" s="6"/>
      <c r="H220" s="6"/>
      <c r="I220" s="6"/>
      <c r="J220" s="293"/>
      <c r="K220" s="271"/>
      <c r="L220" s="7"/>
      <c r="M220" s="7"/>
      <c r="N220" s="7"/>
      <c r="O220" s="293"/>
      <c r="P220" s="272">
        <f t="shared" ref="P220:P231" si="33">SUM(C220:I220,L220:N220)</f>
        <v>0</v>
      </c>
      <c r="Q220" s="319"/>
      <c r="R220" s="284"/>
      <c r="S220" s="284"/>
      <c r="T220" s="284"/>
      <c r="U220" s="284"/>
      <c r="V220" s="284"/>
      <c r="W220" s="284"/>
      <c r="X220" s="284"/>
      <c r="Y220" s="284"/>
      <c r="Z220" s="284"/>
      <c r="AA220" s="284"/>
      <c r="AB220" s="284"/>
      <c r="AC220" s="284"/>
      <c r="AD220" s="284"/>
      <c r="AE220" s="284"/>
      <c r="AF220" s="284"/>
      <c r="AG220" s="284"/>
      <c r="AH220" s="284"/>
      <c r="AI220" s="284"/>
      <c r="AJ220" s="284"/>
      <c r="AK220" s="284"/>
      <c r="AL220" s="284"/>
    </row>
    <row r="221" spans="1:38" ht="13.5">
      <c r="A221" s="249" t="s">
        <v>331</v>
      </c>
      <c r="B221" s="249" t="s">
        <v>332</v>
      </c>
      <c r="C221" s="6"/>
      <c r="D221" s="6"/>
      <c r="E221" s="6"/>
      <c r="F221" s="6"/>
      <c r="G221" s="6"/>
      <c r="H221" s="6"/>
      <c r="I221" s="6"/>
      <c r="J221" s="293"/>
      <c r="K221" s="271"/>
      <c r="L221" s="7"/>
      <c r="M221" s="7"/>
      <c r="N221" s="7"/>
      <c r="O221" s="293"/>
      <c r="P221" s="272">
        <f t="shared" si="33"/>
        <v>0</v>
      </c>
      <c r="Q221" s="319"/>
      <c r="R221" s="284"/>
      <c r="S221" s="284"/>
      <c r="T221" s="284"/>
      <c r="U221" s="284"/>
      <c r="V221" s="284"/>
      <c r="W221" s="284"/>
      <c r="X221" s="284"/>
      <c r="Y221" s="284"/>
      <c r="Z221" s="284"/>
      <c r="AA221" s="284"/>
      <c r="AB221" s="284"/>
      <c r="AC221" s="284"/>
      <c r="AD221" s="284"/>
      <c r="AE221" s="284"/>
      <c r="AF221" s="284"/>
      <c r="AG221" s="284"/>
      <c r="AH221" s="284"/>
      <c r="AI221" s="284"/>
      <c r="AJ221" s="284"/>
      <c r="AK221" s="284"/>
      <c r="AL221" s="284"/>
    </row>
    <row r="222" spans="1:38" ht="13.5">
      <c r="A222" s="249" t="s">
        <v>333</v>
      </c>
      <c r="B222" s="249" t="s">
        <v>334</v>
      </c>
      <c r="C222" s="6"/>
      <c r="D222" s="6"/>
      <c r="E222" s="6"/>
      <c r="F222" s="6"/>
      <c r="G222" s="6"/>
      <c r="H222" s="6"/>
      <c r="I222" s="6"/>
      <c r="J222" s="293"/>
      <c r="K222" s="271"/>
      <c r="L222" s="7"/>
      <c r="M222" s="7"/>
      <c r="N222" s="7"/>
      <c r="O222" s="293"/>
      <c r="P222" s="272">
        <f t="shared" si="33"/>
        <v>0</v>
      </c>
      <c r="Q222" s="319"/>
      <c r="R222" s="284"/>
      <c r="S222" s="284"/>
      <c r="T222" s="284"/>
      <c r="U222" s="284"/>
      <c r="V222" s="284"/>
      <c r="W222" s="284"/>
      <c r="X222" s="284"/>
      <c r="Y222" s="284"/>
      <c r="Z222" s="284"/>
      <c r="AA222" s="284"/>
      <c r="AB222" s="284"/>
      <c r="AC222" s="284"/>
      <c r="AD222" s="284"/>
      <c r="AE222" s="284"/>
      <c r="AF222" s="284"/>
      <c r="AG222" s="284"/>
      <c r="AH222" s="284"/>
      <c r="AI222" s="284"/>
      <c r="AJ222" s="284"/>
      <c r="AK222" s="284"/>
      <c r="AL222" s="284"/>
    </row>
    <row r="223" spans="1:38" ht="13.5">
      <c r="A223" s="249" t="s">
        <v>335</v>
      </c>
      <c r="B223" s="249" t="s">
        <v>336</v>
      </c>
      <c r="C223" s="6"/>
      <c r="D223" s="6"/>
      <c r="E223" s="6"/>
      <c r="F223" s="6"/>
      <c r="G223" s="6"/>
      <c r="H223" s="6"/>
      <c r="I223" s="6"/>
      <c r="J223" s="293"/>
      <c r="K223" s="271"/>
      <c r="L223" s="7"/>
      <c r="M223" s="7"/>
      <c r="N223" s="7"/>
      <c r="O223" s="293"/>
      <c r="P223" s="272">
        <f t="shared" si="33"/>
        <v>0</v>
      </c>
      <c r="Q223" s="319"/>
      <c r="R223" s="284"/>
      <c r="S223" s="284"/>
      <c r="T223" s="284"/>
      <c r="U223" s="284"/>
      <c r="V223" s="284"/>
      <c r="W223" s="284"/>
      <c r="X223" s="284"/>
      <c r="Y223" s="284"/>
      <c r="Z223" s="284"/>
      <c r="AA223" s="284"/>
      <c r="AB223" s="284"/>
      <c r="AC223" s="284"/>
      <c r="AD223" s="284"/>
      <c r="AE223" s="284"/>
      <c r="AF223" s="284"/>
      <c r="AG223" s="284"/>
      <c r="AH223" s="284"/>
      <c r="AI223" s="284"/>
      <c r="AJ223" s="284"/>
      <c r="AK223" s="284"/>
      <c r="AL223" s="284"/>
    </row>
    <row r="224" spans="1:38" ht="13.5">
      <c r="A224" s="249" t="s">
        <v>337</v>
      </c>
      <c r="B224" s="249" t="s">
        <v>338</v>
      </c>
      <c r="C224" s="6"/>
      <c r="D224" s="6"/>
      <c r="E224" s="6"/>
      <c r="F224" s="6"/>
      <c r="G224" s="6"/>
      <c r="H224" s="6"/>
      <c r="I224" s="6"/>
      <c r="J224" s="293"/>
      <c r="K224" s="271"/>
      <c r="L224" s="7"/>
      <c r="M224" s="7"/>
      <c r="N224" s="7"/>
      <c r="O224" s="293"/>
      <c r="P224" s="272">
        <f t="shared" si="33"/>
        <v>0</v>
      </c>
      <c r="Q224" s="319"/>
      <c r="R224" s="284"/>
      <c r="S224" s="284"/>
      <c r="T224" s="284"/>
      <c r="U224" s="284"/>
      <c r="V224" s="284"/>
      <c r="W224" s="284"/>
      <c r="X224" s="284"/>
      <c r="Y224" s="284"/>
      <c r="Z224" s="284"/>
      <c r="AA224" s="284"/>
      <c r="AB224" s="284"/>
      <c r="AC224" s="284"/>
      <c r="AD224" s="284"/>
      <c r="AE224" s="284"/>
      <c r="AF224" s="284"/>
      <c r="AG224" s="284"/>
      <c r="AH224" s="284"/>
      <c r="AI224" s="284"/>
      <c r="AJ224" s="284"/>
      <c r="AK224" s="284"/>
      <c r="AL224" s="284"/>
    </row>
    <row r="225" spans="1:38" ht="13.5">
      <c r="A225" s="249" t="s">
        <v>339</v>
      </c>
      <c r="B225" s="249" t="s">
        <v>340</v>
      </c>
      <c r="C225" s="6"/>
      <c r="D225" s="6"/>
      <c r="E225" s="6"/>
      <c r="F225" s="6"/>
      <c r="G225" s="6"/>
      <c r="H225" s="6"/>
      <c r="I225" s="6"/>
      <c r="J225" s="293"/>
      <c r="K225" s="271"/>
      <c r="L225" s="7"/>
      <c r="M225" s="7"/>
      <c r="N225" s="7"/>
      <c r="O225" s="293"/>
      <c r="P225" s="272">
        <f t="shared" si="33"/>
        <v>0</v>
      </c>
      <c r="Q225" s="319"/>
      <c r="R225" s="284"/>
      <c r="S225" s="284"/>
      <c r="T225" s="284"/>
      <c r="U225" s="284"/>
      <c r="V225" s="284"/>
      <c r="W225" s="284"/>
      <c r="X225" s="284"/>
      <c r="Y225" s="284"/>
      <c r="Z225" s="284"/>
      <c r="AA225" s="284"/>
      <c r="AB225" s="284"/>
      <c r="AC225" s="284"/>
      <c r="AD225" s="284"/>
      <c r="AE225" s="284"/>
      <c r="AF225" s="284"/>
      <c r="AG225" s="284"/>
      <c r="AH225" s="284"/>
      <c r="AI225" s="284"/>
      <c r="AJ225" s="284"/>
      <c r="AK225" s="284"/>
      <c r="AL225" s="284"/>
    </row>
    <row r="226" spans="1:38" ht="13.5">
      <c r="A226" s="249" t="s">
        <v>341</v>
      </c>
      <c r="B226" s="249" t="s">
        <v>0</v>
      </c>
      <c r="C226" s="6"/>
      <c r="D226" s="6"/>
      <c r="E226" s="6"/>
      <c r="F226" s="6"/>
      <c r="G226" s="6"/>
      <c r="H226" s="6"/>
      <c r="I226" s="6"/>
      <c r="J226" s="293"/>
      <c r="K226" s="271"/>
      <c r="L226" s="7"/>
      <c r="M226" s="7"/>
      <c r="N226" s="7"/>
      <c r="O226" s="293"/>
      <c r="P226" s="272">
        <f t="shared" si="33"/>
        <v>0</v>
      </c>
      <c r="Q226" s="319"/>
      <c r="R226" s="284"/>
      <c r="S226" s="284"/>
      <c r="T226" s="284"/>
      <c r="U226" s="284"/>
      <c r="V226" s="284"/>
      <c r="W226" s="284"/>
      <c r="X226" s="284"/>
      <c r="Y226" s="284"/>
      <c r="Z226" s="284"/>
      <c r="AA226" s="284"/>
      <c r="AB226" s="284"/>
      <c r="AC226" s="284"/>
      <c r="AD226" s="284"/>
      <c r="AE226" s="284"/>
      <c r="AF226" s="284"/>
      <c r="AG226" s="284"/>
      <c r="AH226" s="284"/>
      <c r="AI226" s="284"/>
      <c r="AJ226" s="284"/>
      <c r="AK226" s="284"/>
      <c r="AL226" s="284"/>
    </row>
    <row r="227" spans="1:38" ht="13.5">
      <c r="A227" s="249" t="s">
        <v>1123</v>
      </c>
      <c r="B227" s="249" t="s">
        <v>1125</v>
      </c>
      <c r="C227" s="6"/>
      <c r="D227" s="6"/>
      <c r="E227" s="6"/>
      <c r="F227" s="6"/>
      <c r="G227" s="6"/>
      <c r="H227" s="6"/>
      <c r="I227" s="6"/>
      <c r="J227" s="293"/>
      <c r="K227" s="271"/>
      <c r="L227" s="7"/>
      <c r="M227" s="7"/>
      <c r="N227" s="7"/>
      <c r="O227" s="293"/>
      <c r="P227" s="272">
        <f t="shared" si="33"/>
        <v>0</v>
      </c>
      <c r="Q227" s="319"/>
      <c r="R227" s="284"/>
      <c r="S227" s="284"/>
      <c r="T227" s="284"/>
      <c r="U227" s="284"/>
      <c r="V227" s="284"/>
      <c r="W227" s="284"/>
      <c r="X227" s="284"/>
      <c r="Y227" s="284"/>
      <c r="Z227" s="284"/>
      <c r="AA227" s="284"/>
      <c r="AB227" s="284"/>
      <c r="AC227" s="284"/>
      <c r="AD227" s="284"/>
      <c r="AE227" s="284"/>
      <c r="AF227" s="284"/>
      <c r="AG227" s="284"/>
      <c r="AH227" s="284"/>
      <c r="AI227" s="284"/>
      <c r="AJ227" s="284"/>
      <c r="AK227" s="284"/>
      <c r="AL227" s="284"/>
    </row>
    <row r="228" spans="1:38" ht="13.5">
      <c r="A228" s="249" t="s">
        <v>1124</v>
      </c>
      <c r="B228" s="249" t="s">
        <v>1126</v>
      </c>
      <c r="C228" s="6"/>
      <c r="D228" s="6"/>
      <c r="E228" s="6"/>
      <c r="F228" s="6"/>
      <c r="G228" s="6"/>
      <c r="H228" s="6"/>
      <c r="I228" s="6"/>
      <c r="J228" s="293"/>
      <c r="K228" s="271"/>
      <c r="L228" s="7"/>
      <c r="M228" s="7"/>
      <c r="N228" s="7"/>
      <c r="O228" s="293"/>
      <c r="P228" s="272">
        <f t="shared" si="33"/>
        <v>0</v>
      </c>
      <c r="Q228" s="319"/>
      <c r="R228" s="284"/>
      <c r="S228" s="284"/>
      <c r="T228" s="284"/>
      <c r="U228" s="284"/>
      <c r="V228" s="284"/>
      <c r="W228" s="284"/>
      <c r="X228" s="284"/>
      <c r="Y228" s="284"/>
      <c r="Z228" s="284"/>
      <c r="AA228" s="284"/>
      <c r="AB228" s="284"/>
      <c r="AC228" s="284"/>
      <c r="AD228" s="284"/>
      <c r="AE228" s="284"/>
      <c r="AF228" s="284"/>
      <c r="AG228" s="284"/>
      <c r="AH228" s="284"/>
      <c r="AI228" s="284"/>
      <c r="AJ228" s="284"/>
      <c r="AK228" s="284"/>
      <c r="AL228" s="284"/>
    </row>
    <row r="229" spans="1:38" ht="13.5">
      <c r="A229" s="287" t="s">
        <v>1</v>
      </c>
      <c r="B229" s="287" t="s">
        <v>2</v>
      </c>
      <c r="C229" s="288">
        <f>SUM(C227:C228)</f>
        <v>0</v>
      </c>
      <c r="D229" s="288">
        <f t="shared" ref="D229:I229" si="34">SUM(D227:D228)</f>
        <v>0</v>
      </c>
      <c r="E229" s="288">
        <f t="shared" si="34"/>
        <v>0</v>
      </c>
      <c r="F229" s="288">
        <f t="shared" si="34"/>
        <v>0</v>
      </c>
      <c r="G229" s="288">
        <f t="shared" si="34"/>
        <v>0</v>
      </c>
      <c r="H229" s="288">
        <f t="shared" si="34"/>
        <v>0</v>
      </c>
      <c r="I229" s="288">
        <f t="shared" si="34"/>
        <v>0</v>
      </c>
      <c r="J229" s="293"/>
      <c r="K229" s="271"/>
      <c r="L229" s="288">
        <f t="shared" ref="L229:N229" si="35">SUM(L227:L228)</f>
        <v>0</v>
      </c>
      <c r="M229" s="288">
        <f t="shared" si="35"/>
        <v>0</v>
      </c>
      <c r="N229" s="288">
        <f t="shared" si="35"/>
        <v>0</v>
      </c>
      <c r="O229" s="293"/>
      <c r="P229" s="272">
        <f t="shared" si="33"/>
        <v>0</v>
      </c>
      <c r="Q229" s="319"/>
      <c r="R229" s="284"/>
      <c r="S229" s="284"/>
      <c r="T229" s="284"/>
      <c r="U229" s="284"/>
      <c r="V229" s="284"/>
      <c r="W229" s="284"/>
      <c r="X229" s="284"/>
      <c r="Y229" s="284"/>
      <c r="Z229" s="284"/>
      <c r="AA229" s="284"/>
      <c r="AB229" s="284"/>
      <c r="AC229" s="284"/>
      <c r="AD229" s="284"/>
      <c r="AE229" s="284"/>
      <c r="AF229" s="284"/>
      <c r="AG229" s="284"/>
      <c r="AH229" s="284"/>
      <c r="AI229" s="284"/>
      <c r="AJ229" s="284"/>
      <c r="AK229" s="284"/>
      <c r="AL229" s="284"/>
    </row>
    <row r="230" spans="1:38" ht="13.5">
      <c r="A230" s="249" t="s">
        <v>3</v>
      </c>
      <c r="B230" s="249" t="s">
        <v>4</v>
      </c>
      <c r="C230" s="6"/>
      <c r="D230" s="6"/>
      <c r="E230" s="6"/>
      <c r="F230" s="6"/>
      <c r="G230" s="6"/>
      <c r="H230" s="6"/>
      <c r="I230" s="6"/>
      <c r="J230" s="293"/>
      <c r="K230" s="271"/>
      <c r="L230" s="7"/>
      <c r="M230" s="7"/>
      <c r="N230" s="7"/>
      <c r="O230" s="293"/>
      <c r="P230" s="272">
        <f t="shared" si="33"/>
        <v>0</v>
      </c>
      <c r="Q230" s="319"/>
      <c r="R230" s="284"/>
      <c r="S230" s="284"/>
      <c r="T230" s="284"/>
      <c r="U230" s="284"/>
      <c r="V230" s="284"/>
      <c r="W230" s="284"/>
      <c r="X230" s="284"/>
      <c r="Y230" s="284"/>
      <c r="Z230" s="284"/>
      <c r="AA230" s="284"/>
      <c r="AB230" s="284"/>
      <c r="AC230" s="284"/>
      <c r="AD230" s="284"/>
      <c r="AE230" s="284"/>
      <c r="AF230" s="284"/>
      <c r="AG230" s="284"/>
      <c r="AH230" s="284"/>
      <c r="AI230" s="284"/>
      <c r="AJ230" s="284"/>
      <c r="AK230" s="284"/>
      <c r="AL230" s="284"/>
    </row>
    <row r="231" spans="1:38" ht="13.5">
      <c r="A231" s="249" t="s">
        <v>5</v>
      </c>
      <c r="B231" s="249" t="s">
        <v>6</v>
      </c>
      <c r="C231" s="6"/>
      <c r="D231" s="6"/>
      <c r="E231" s="6"/>
      <c r="F231" s="6"/>
      <c r="G231" s="6"/>
      <c r="H231" s="6"/>
      <c r="I231" s="6"/>
      <c r="J231" s="293"/>
      <c r="K231" s="271"/>
      <c r="L231" s="7"/>
      <c r="M231" s="7"/>
      <c r="N231" s="7"/>
      <c r="O231" s="293"/>
      <c r="P231" s="272">
        <f t="shared" si="33"/>
        <v>0</v>
      </c>
      <c r="Q231" s="319"/>
      <c r="R231" s="284"/>
      <c r="S231" s="284"/>
      <c r="T231" s="284"/>
      <c r="U231" s="284"/>
      <c r="V231" s="284"/>
      <c r="W231" s="284"/>
      <c r="X231" s="284"/>
      <c r="Y231" s="284"/>
      <c r="Z231" s="284"/>
      <c r="AA231" s="284"/>
      <c r="AB231" s="284"/>
      <c r="AC231" s="284"/>
      <c r="AD231" s="284"/>
      <c r="AE231" s="284"/>
      <c r="AF231" s="284"/>
      <c r="AG231" s="284"/>
      <c r="AH231" s="284"/>
      <c r="AI231" s="284"/>
      <c r="AJ231" s="284"/>
      <c r="AK231" s="284"/>
      <c r="AL231" s="284"/>
    </row>
    <row r="232" spans="1:38" ht="13.5">
      <c r="A232" s="278"/>
      <c r="B232" s="278" t="s">
        <v>400</v>
      </c>
      <c r="C232" s="272">
        <f>SUM(C219:C226,C229:C231)</f>
        <v>0</v>
      </c>
      <c r="D232" s="272">
        <f>SUM(D219:D226,D229:D231)</f>
        <v>0</v>
      </c>
      <c r="E232" s="272">
        <f t="shared" ref="E232:I232" si="36">SUM(E219:E226,E229:E231)</f>
        <v>0</v>
      </c>
      <c r="F232" s="272">
        <f t="shared" si="36"/>
        <v>0</v>
      </c>
      <c r="G232" s="272">
        <f t="shared" si="36"/>
        <v>0</v>
      </c>
      <c r="H232" s="272">
        <f t="shared" si="36"/>
        <v>0</v>
      </c>
      <c r="I232" s="272">
        <f t="shared" si="36"/>
        <v>0</v>
      </c>
      <c r="J232" s="272">
        <v>0</v>
      </c>
      <c r="K232" s="272">
        <v>0</v>
      </c>
      <c r="L232" s="272">
        <f t="shared" ref="L232:N232" si="37">SUM(L219:L226,L229:L231)</f>
        <v>0</v>
      </c>
      <c r="M232" s="272">
        <f t="shared" si="37"/>
        <v>0</v>
      </c>
      <c r="N232" s="272">
        <f t="shared" si="37"/>
        <v>0</v>
      </c>
      <c r="O232" s="272">
        <v>0</v>
      </c>
      <c r="P232" s="272">
        <f>SUM(C232:O232)</f>
        <v>0</v>
      </c>
      <c r="Q232" s="319"/>
      <c r="R232" s="284"/>
      <c r="S232" s="284"/>
      <c r="T232" s="284"/>
      <c r="U232" s="284"/>
      <c r="V232" s="284"/>
      <c r="W232" s="284"/>
      <c r="X232" s="284"/>
      <c r="Y232" s="284"/>
      <c r="Z232" s="284"/>
      <c r="AA232" s="284"/>
      <c r="AB232" s="284"/>
      <c r="AC232" s="284"/>
      <c r="AD232" s="284"/>
      <c r="AE232" s="284"/>
      <c r="AF232" s="284"/>
      <c r="AG232" s="284"/>
      <c r="AH232" s="284"/>
      <c r="AI232" s="284"/>
      <c r="AJ232" s="284"/>
      <c r="AK232" s="284"/>
      <c r="AL232" s="284"/>
    </row>
    <row r="233" spans="1:38" ht="13.5">
      <c r="A233" s="269"/>
      <c r="B233" s="269" t="s">
        <v>1127</v>
      </c>
      <c r="C233" s="279"/>
      <c r="D233" s="279"/>
      <c r="E233" s="279"/>
      <c r="F233" s="279"/>
      <c r="G233" s="279"/>
      <c r="H233" s="279"/>
      <c r="I233" s="279"/>
      <c r="J233" s="293"/>
      <c r="K233" s="280"/>
      <c r="L233" s="280"/>
      <c r="M233" s="280"/>
      <c r="N233" s="293"/>
      <c r="O233" s="293"/>
      <c r="P233" s="279"/>
      <c r="Q233" s="319"/>
      <c r="R233" s="284"/>
      <c r="S233" s="284"/>
      <c r="T233" s="284"/>
      <c r="U233" s="284"/>
      <c r="V233" s="284"/>
      <c r="W233" s="284"/>
      <c r="X233" s="284"/>
      <c r="Y233" s="284"/>
      <c r="Z233" s="284"/>
      <c r="AA233" s="284"/>
      <c r="AB233" s="284"/>
      <c r="AC233" s="284"/>
      <c r="AD233" s="284"/>
      <c r="AE233" s="284"/>
      <c r="AF233" s="284"/>
      <c r="AG233" s="284"/>
      <c r="AH233" s="284"/>
      <c r="AI233" s="284"/>
      <c r="AJ233" s="284"/>
      <c r="AK233" s="284"/>
      <c r="AL233" s="284"/>
    </row>
    <row r="234" spans="1:38" ht="13.5">
      <c r="A234" s="249" t="s">
        <v>7</v>
      </c>
      <c r="B234" s="249" t="s">
        <v>8</v>
      </c>
      <c r="C234" s="6"/>
      <c r="D234" s="6"/>
      <c r="E234" s="6"/>
      <c r="F234" s="6"/>
      <c r="G234" s="6"/>
      <c r="H234" s="6"/>
      <c r="I234" s="6"/>
      <c r="J234" s="293"/>
      <c r="K234" s="271"/>
      <c r="L234" s="7"/>
      <c r="M234" s="7"/>
      <c r="N234" s="7"/>
      <c r="O234" s="293"/>
      <c r="P234" s="272">
        <f>SUM(C234:I234,L234:N234)</f>
        <v>0</v>
      </c>
      <c r="Q234" s="319"/>
      <c r="R234" s="284"/>
      <c r="S234" s="284"/>
      <c r="T234" s="284"/>
      <c r="U234" s="284"/>
      <c r="V234" s="284"/>
      <c r="W234" s="284"/>
      <c r="X234" s="284"/>
      <c r="Y234" s="284"/>
      <c r="Z234" s="284"/>
      <c r="AA234" s="284"/>
      <c r="AB234" s="284"/>
      <c r="AC234" s="284"/>
      <c r="AD234" s="284"/>
      <c r="AE234" s="284"/>
      <c r="AF234" s="284"/>
      <c r="AG234" s="284"/>
      <c r="AH234" s="284"/>
      <c r="AI234" s="284"/>
      <c r="AJ234" s="284"/>
      <c r="AK234" s="284"/>
      <c r="AL234" s="284"/>
    </row>
    <row r="235" spans="1:38" ht="13.5">
      <c r="A235" s="249" t="s">
        <v>9</v>
      </c>
      <c r="B235" s="249" t="s">
        <v>10</v>
      </c>
      <c r="C235" s="6"/>
      <c r="D235" s="6"/>
      <c r="E235" s="6"/>
      <c r="F235" s="6"/>
      <c r="G235" s="6"/>
      <c r="H235" s="6"/>
      <c r="I235" s="6"/>
      <c r="J235" s="293"/>
      <c r="K235" s="271"/>
      <c r="L235" s="7"/>
      <c r="M235" s="7"/>
      <c r="N235" s="7"/>
      <c r="O235" s="293"/>
      <c r="P235" s="272">
        <f t="shared" ref="P235:P254" si="38">SUM(C235:I235,L235:N235)</f>
        <v>0</v>
      </c>
      <c r="Q235" s="319"/>
      <c r="R235" s="284"/>
      <c r="S235" s="284"/>
      <c r="T235" s="284"/>
      <c r="U235" s="284"/>
      <c r="V235" s="284"/>
      <c r="W235" s="284"/>
      <c r="X235" s="284"/>
      <c r="Y235" s="284"/>
      <c r="Z235" s="284"/>
      <c r="AA235" s="284"/>
      <c r="AB235" s="284"/>
      <c r="AC235" s="284"/>
      <c r="AD235" s="284"/>
      <c r="AE235" s="284"/>
      <c r="AF235" s="284"/>
      <c r="AG235" s="284"/>
      <c r="AH235" s="284"/>
      <c r="AI235" s="284"/>
      <c r="AJ235" s="284"/>
      <c r="AK235" s="284"/>
      <c r="AL235" s="284"/>
    </row>
    <row r="236" spans="1:38" ht="13.5">
      <c r="A236" s="249" t="s">
        <v>11</v>
      </c>
      <c r="B236" s="249" t="s">
        <v>12</v>
      </c>
      <c r="C236" s="6"/>
      <c r="D236" s="6"/>
      <c r="E236" s="6"/>
      <c r="F236" s="6"/>
      <c r="G236" s="6"/>
      <c r="H236" s="6"/>
      <c r="I236" s="6"/>
      <c r="J236" s="293"/>
      <c r="K236" s="271"/>
      <c r="L236" s="7"/>
      <c r="M236" s="7"/>
      <c r="N236" s="7"/>
      <c r="O236" s="293"/>
      <c r="P236" s="272">
        <f t="shared" si="38"/>
        <v>0</v>
      </c>
      <c r="Q236" s="319"/>
      <c r="R236" s="284"/>
      <c r="S236" s="284"/>
      <c r="T236" s="284"/>
      <c r="U236" s="284"/>
      <c r="V236" s="284"/>
      <c r="W236" s="284"/>
      <c r="X236" s="284"/>
      <c r="Y236" s="284"/>
      <c r="Z236" s="284"/>
      <c r="AA236" s="284"/>
      <c r="AB236" s="284"/>
      <c r="AC236" s="284"/>
      <c r="AD236" s="284"/>
      <c r="AE236" s="284"/>
      <c r="AF236" s="284"/>
      <c r="AG236" s="284"/>
      <c r="AH236" s="284"/>
      <c r="AI236" s="284"/>
      <c r="AJ236" s="284"/>
      <c r="AK236" s="284"/>
      <c r="AL236" s="284"/>
    </row>
    <row r="237" spans="1:38" ht="13.5">
      <c r="A237" s="249" t="s">
        <v>13</v>
      </c>
      <c r="B237" s="249" t="s">
        <v>14</v>
      </c>
      <c r="C237" s="6"/>
      <c r="D237" s="6"/>
      <c r="E237" s="6"/>
      <c r="F237" s="6"/>
      <c r="G237" s="6"/>
      <c r="H237" s="6"/>
      <c r="I237" s="6"/>
      <c r="J237" s="293"/>
      <c r="K237" s="271"/>
      <c r="L237" s="7"/>
      <c r="M237" s="7"/>
      <c r="N237" s="7"/>
      <c r="O237" s="293"/>
      <c r="P237" s="272">
        <f t="shared" si="38"/>
        <v>0</v>
      </c>
      <c r="Q237" s="319"/>
      <c r="R237" s="284"/>
      <c r="S237" s="284"/>
      <c r="T237" s="284"/>
      <c r="U237" s="284"/>
      <c r="V237" s="284"/>
      <c r="W237" s="284"/>
      <c r="X237" s="284"/>
      <c r="Y237" s="284"/>
      <c r="Z237" s="284"/>
      <c r="AA237" s="284"/>
      <c r="AB237" s="284"/>
      <c r="AC237" s="284"/>
      <c r="AD237" s="284"/>
      <c r="AE237" s="284"/>
      <c r="AF237" s="284"/>
      <c r="AG237" s="284"/>
      <c r="AH237" s="284"/>
      <c r="AI237" s="284"/>
      <c r="AJ237" s="284"/>
      <c r="AK237" s="284"/>
      <c r="AL237" s="284"/>
    </row>
    <row r="238" spans="1:38" ht="13.5">
      <c r="A238" s="249" t="s">
        <v>15</v>
      </c>
      <c r="B238" s="249" t="s">
        <v>1128</v>
      </c>
      <c r="C238" s="6"/>
      <c r="D238" s="6"/>
      <c r="E238" s="6"/>
      <c r="F238" s="6"/>
      <c r="G238" s="6"/>
      <c r="H238" s="6"/>
      <c r="I238" s="6"/>
      <c r="J238" s="293"/>
      <c r="K238" s="271"/>
      <c r="L238" s="7"/>
      <c r="M238" s="7"/>
      <c r="N238" s="7"/>
      <c r="O238" s="293"/>
      <c r="P238" s="272">
        <f t="shared" si="38"/>
        <v>0</v>
      </c>
      <c r="Q238" s="319"/>
      <c r="R238" s="284"/>
      <c r="S238" s="284"/>
      <c r="T238" s="284"/>
      <c r="U238" s="284"/>
      <c r="V238" s="284"/>
      <c r="W238" s="284"/>
      <c r="X238" s="284"/>
      <c r="Y238" s="284"/>
      <c r="Z238" s="284"/>
      <c r="AA238" s="284"/>
      <c r="AB238" s="284"/>
      <c r="AC238" s="284"/>
      <c r="AD238" s="284"/>
      <c r="AE238" s="284"/>
      <c r="AF238" s="284"/>
      <c r="AG238" s="284"/>
      <c r="AH238" s="284"/>
      <c r="AI238" s="284"/>
      <c r="AJ238" s="284"/>
      <c r="AK238" s="284"/>
      <c r="AL238" s="284"/>
    </row>
    <row r="239" spans="1:38" ht="13.5">
      <c r="A239" s="249" t="s">
        <v>16</v>
      </c>
      <c r="B239" s="249" t="s">
        <v>279</v>
      </c>
      <c r="C239" s="6"/>
      <c r="D239" s="6"/>
      <c r="E239" s="6"/>
      <c r="F239" s="6"/>
      <c r="G239" s="6"/>
      <c r="H239" s="6"/>
      <c r="I239" s="6"/>
      <c r="J239" s="293"/>
      <c r="K239" s="271"/>
      <c r="L239" s="7"/>
      <c r="M239" s="7"/>
      <c r="N239" s="7"/>
      <c r="O239" s="293"/>
      <c r="P239" s="272">
        <f t="shared" si="38"/>
        <v>0</v>
      </c>
      <c r="Q239" s="319"/>
      <c r="R239" s="284"/>
      <c r="S239" s="284"/>
      <c r="T239" s="284"/>
      <c r="U239" s="284"/>
      <c r="V239" s="284"/>
      <c r="W239" s="284"/>
      <c r="X239" s="284"/>
      <c r="Y239" s="284"/>
      <c r="Z239" s="284"/>
      <c r="AA239" s="284"/>
      <c r="AB239" s="284"/>
      <c r="AC239" s="284"/>
      <c r="AD239" s="284"/>
      <c r="AE239" s="284"/>
      <c r="AF239" s="284"/>
      <c r="AG239" s="284"/>
      <c r="AH239" s="284"/>
      <c r="AI239" s="284"/>
      <c r="AJ239" s="284"/>
      <c r="AK239" s="284"/>
      <c r="AL239" s="284"/>
    </row>
    <row r="240" spans="1:38" ht="13.5">
      <c r="A240" s="249" t="s">
        <v>1129</v>
      </c>
      <c r="B240" s="249" t="s">
        <v>1131</v>
      </c>
      <c r="C240" s="6"/>
      <c r="D240" s="6"/>
      <c r="E240" s="6"/>
      <c r="F240" s="6"/>
      <c r="G240" s="6"/>
      <c r="H240" s="6"/>
      <c r="I240" s="6"/>
      <c r="J240" s="293"/>
      <c r="K240" s="271"/>
      <c r="L240" s="7"/>
      <c r="M240" s="7"/>
      <c r="N240" s="7"/>
      <c r="O240" s="293"/>
      <c r="P240" s="272">
        <f t="shared" si="38"/>
        <v>0</v>
      </c>
      <c r="Q240" s="319"/>
      <c r="R240" s="284"/>
      <c r="S240" s="284"/>
      <c r="T240" s="284"/>
      <c r="U240" s="284"/>
      <c r="V240" s="284"/>
      <c r="W240" s="284"/>
      <c r="X240" s="284"/>
      <c r="Y240" s="284"/>
      <c r="Z240" s="284"/>
      <c r="AA240" s="284"/>
      <c r="AB240" s="284"/>
      <c r="AC240" s="284"/>
      <c r="AD240" s="284"/>
      <c r="AE240" s="284"/>
      <c r="AF240" s="284"/>
      <c r="AG240" s="284"/>
      <c r="AH240" s="284"/>
      <c r="AI240" s="284"/>
      <c r="AJ240" s="284"/>
      <c r="AK240" s="284"/>
      <c r="AL240" s="284"/>
    </row>
    <row r="241" spans="1:38" ht="13.5">
      <c r="A241" s="249" t="s">
        <v>1130</v>
      </c>
      <c r="B241" s="249" t="s">
        <v>1132</v>
      </c>
      <c r="C241" s="6"/>
      <c r="D241" s="6"/>
      <c r="E241" s="6"/>
      <c r="F241" s="6"/>
      <c r="G241" s="6"/>
      <c r="H241" s="6"/>
      <c r="I241" s="6"/>
      <c r="J241" s="293"/>
      <c r="K241" s="271"/>
      <c r="L241" s="7"/>
      <c r="M241" s="7"/>
      <c r="N241" s="7"/>
      <c r="O241" s="293"/>
      <c r="P241" s="272">
        <f t="shared" si="38"/>
        <v>0</v>
      </c>
      <c r="Q241" s="319"/>
      <c r="R241" s="284"/>
      <c r="S241" s="284"/>
      <c r="T241" s="284"/>
      <c r="U241" s="284"/>
      <c r="V241" s="284"/>
      <c r="W241" s="284"/>
      <c r="X241" s="284"/>
      <c r="Y241" s="284"/>
      <c r="Z241" s="284"/>
      <c r="AA241" s="284"/>
      <c r="AB241" s="284"/>
      <c r="AC241" s="284"/>
      <c r="AD241" s="284"/>
      <c r="AE241" s="284"/>
      <c r="AF241" s="284"/>
      <c r="AG241" s="284"/>
      <c r="AH241" s="284"/>
      <c r="AI241" s="284"/>
      <c r="AJ241" s="284"/>
      <c r="AK241" s="284"/>
      <c r="AL241" s="284"/>
    </row>
    <row r="242" spans="1:38" ht="13.5">
      <c r="A242" s="287" t="s">
        <v>17</v>
      </c>
      <c r="B242" s="287" t="s">
        <v>1155</v>
      </c>
      <c r="C242" s="288">
        <f>SUM(C240:C241)</f>
        <v>0</v>
      </c>
      <c r="D242" s="288">
        <f t="shared" ref="D242:I242" si="39">SUM(D240:D241)</f>
        <v>0</v>
      </c>
      <c r="E242" s="288">
        <f t="shared" si="39"/>
        <v>0</v>
      </c>
      <c r="F242" s="288">
        <f t="shared" si="39"/>
        <v>0</v>
      </c>
      <c r="G242" s="288">
        <f t="shared" si="39"/>
        <v>0</v>
      </c>
      <c r="H242" s="288">
        <f t="shared" si="39"/>
        <v>0</v>
      </c>
      <c r="I242" s="288">
        <f t="shared" si="39"/>
        <v>0</v>
      </c>
      <c r="J242" s="293"/>
      <c r="K242" s="271"/>
      <c r="L242" s="288">
        <f t="shared" ref="L242:N242" si="40">SUM(L240:L241)</f>
        <v>0</v>
      </c>
      <c r="M242" s="288">
        <f t="shared" si="40"/>
        <v>0</v>
      </c>
      <c r="N242" s="288">
        <f t="shared" si="40"/>
        <v>0</v>
      </c>
      <c r="O242" s="293"/>
      <c r="P242" s="272">
        <f t="shared" si="38"/>
        <v>0</v>
      </c>
      <c r="Q242" s="319"/>
      <c r="R242" s="284"/>
      <c r="S242" s="284"/>
      <c r="T242" s="284"/>
      <c r="U242" s="284"/>
      <c r="V242" s="284"/>
      <c r="W242" s="284"/>
      <c r="X242" s="284"/>
      <c r="Y242" s="284"/>
      <c r="Z242" s="284"/>
      <c r="AA242" s="284"/>
      <c r="AB242" s="284"/>
      <c r="AC242" s="284"/>
      <c r="AD242" s="284"/>
      <c r="AE242" s="284"/>
      <c r="AF242" s="284"/>
      <c r="AG242" s="284"/>
      <c r="AH242" s="284"/>
      <c r="AI242" s="284"/>
      <c r="AJ242" s="284"/>
      <c r="AK242" s="284"/>
      <c r="AL242" s="284"/>
    </row>
    <row r="243" spans="1:38" ht="13.5">
      <c r="A243" s="249" t="s">
        <v>18</v>
      </c>
      <c r="B243" s="249" t="s">
        <v>252</v>
      </c>
      <c r="C243" s="6"/>
      <c r="D243" s="6"/>
      <c r="E243" s="6"/>
      <c r="F243" s="6"/>
      <c r="G243" s="6"/>
      <c r="H243" s="6"/>
      <c r="I243" s="6"/>
      <c r="J243" s="293"/>
      <c r="K243" s="271"/>
      <c r="L243" s="293"/>
      <c r="M243" s="271"/>
      <c r="N243" s="271"/>
      <c r="O243" s="293"/>
      <c r="P243" s="272">
        <f t="shared" si="38"/>
        <v>0</v>
      </c>
      <c r="Q243" s="319"/>
      <c r="R243" s="284"/>
      <c r="S243" s="284"/>
      <c r="T243" s="284"/>
      <c r="U243" s="284"/>
      <c r="V243" s="284"/>
      <c r="W243" s="284"/>
      <c r="X243" s="284"/>
      <c r="Y243" s="284"/>
      <c r="Z243" s="284"/>
      <c r="AA243" s="284"/>
      <c r="AB243" s="284"/>
      <c r="AC243" s="284"/>
      <c r="AD243" s="284"/>
      <c r="AE243" s="284"/>
      <c r="AF243" s="284"/>
      <c r="AG243" s="284"/>
      <c r="AH243" s="284"/>
      <c r="AI243" s="284"/>
      <c r="AJ243" s="284"/>
      <c r="AK243" s="284"/>
      <c r="AL243" s="284"/>
    </row>
    <row r="244" spans="1:38" ht="13.5">
      <c r="A244" s="249" t="s">
        <v>19</v>
      </c>
      <c r="B244" s="249" t="s">
        <v>20</v>
      </c>
      <c r="C244" s="6"/>
      <c r="D244" s="6"/>
      <c r="E244" s="6"/>
      <c r="F244" s="6"/>
      <c r="G244" s="6"/>
      <c r="H244" s="6"/>
      <c r="I244" s="6"/>
      <c r="J244" s="293"/>
      <c r="K244" s="271"/>
      <c r="L244" s="7"/>
      <c r="M244" s="7"/>
      <c r="N244" s="7"/>
      <c r="O244" s="293"/>
      <c r="P244" s="272">
        <f t="shared" si="38"/>
        <v>0</v>
      </c>
      <c r="Q244" s="319"/>
      <c r="R244" s="284"/>
      <c r="S244" s="284"/>
      <c r="T244" s="284"/>
      <c r="U244" s="284"/>
      <c r="V244" s="284"/>
      <c r="W244" s="284"/>
      <c r="X244" s="284"/>
      <c r="Y244" s="284"/>
      <c r="Z244" s="284"/>
      <c r="AA244" s="284"/>
      <c r="AB244" s="284"/>
      <c r="AC244" s="284"/>
      <c r="AD244" s="284"/>
      <c r="AE244" s="284"/>
      <c r="AF244" s="284"/>
      <c r="AG244" s="284"/>
      <c r="AH244" s="284"/>
      <c r="AI244" s="284"/>
      <c r="AJ244" s="284"/>
      <c r="AK244" s="284"/>
      <c r="AL244" s="284"/>
    </row>
    <row r="245" spans="1:38" ht="13.5">
      <c r="A245" s="249" t="s">
        <v>21</v>
      </c>
      <c r="B245" s="249" t="s">
        <v>22</v>
      </c>
      <c r="C245" s="6"/>
      <c r="D245" s="6"/>
      <c r="E245" s="6"/>
      <c r="F245" s="6"/>
      <c r="G245" s="6"/>
      <c r="H245" s="6"/>
      <c r="I245" s="6"/>
      <c r="J245" s="293"/>
      <c r="K245" s="271"/>
      <c r="L245" s="7"/>
      <c r="M245" s="7"/>
      <c r="N245" s="7"/>
      <c r="O245" s="293"/>
      <c r="P245" s="272">
        <f t="shared" si="38"/>
        <v>0</v>
      </c>
      <c r="Q245" s="319"/>
      <c r="R245" s="284"/>
      <c r="S245" s="284"/>
      <c r="T245" s="284"/>
      <c r="U245" s="284"/>
      <c r="V245" s="284"/>
      <c r="W245" s="284"/>
      <c r="X245" s="284"/>
      <c r="Y245" s="284"/>
      <c r="Z245" s="284"/>
      <c r="AA245" s="284"/>
      <c r="AB245" s="284"/>
      <c r="AC245" s="284"/>
      <c r="AD245" s="284"/>
      <c r="AE245" s="284"/>
      <c r="AF245" s="284"/>
      <c r="AG245" s="284"/>
      <c r="AH245" s="284"/>
      <c r="AI245" s="284"/>
      <c r="AJ245" s="284"/>
      <c r="AK245" s="284"/>
      <c r="AL245" s="284"/>
    </row>
    <row r="246" spans="1:38" ht="13.5">
      <c r="A246" s="249" t="s">
        <v>23</v>
      </c>
      <c r="B246" s="249" t="s">
        <v>24</v>
      </c>
      <c r="C246" s="6"/>
      <c r="D246" s="6"/>
      <c r="E246" s="6"/>
      <c r="F246" s="6"/>
      <c r="G246" s="6"/>
      <c r="H246" s="6"/>
      <c r="I246" s="6"/>
      <c r="J246" s="293"/>
      <c r="K246" s="271"/>
      <c r="L246" s="7"/>
      <c r="M246" s="7"/>
      <c r="N246" s="7"/>
      <c r="O246" s="293"/>
      <c r="P246" s="272">
        <f t="shared" si="38"/>
        <v>0</v>
      </c>
      <c r="Q246" s="319"/>
      <c r="R246" s="284"/>
      <c r="S246" s="284"/>
      <c r="T246" s="284"/>
      <c r="U246" s="284"/>
      <c r="V246" s="284"/>
      <c r="W246" s="284"/>
      <c r="X246" s="284"/>
      <c r="Y246" s="284"/>
      <c r="Z246" s="284"/>
      <c r="AA246" s="284"/>
      <c r="AB246" s="284"/>
      <c r="AC246" s="284"/>
      <c r="AD246" s="284"/>
      <c r="AE246" s="284"/>
      <c r="AF246" s="284"/>
      <c r="AG246" s="284"/>
      <c r="AH246" s="284"/>
      <c r="AI246" s="284"/>
      <c r="AJ246" s="284"/>
      <c r="AK246" s="284"/>
      <c r="AL246" s="284"/>
    </row>
    <row r="247" spans="1:38" ht="13.5">
      <c r="A247" s="249" t="s">
        <v>1156</v>
      </c>
      <c r="B247" s="249" t="s">
        <v>1157</v>
      </c>
      <c r="C247" s="6"/>
      <c r="D247" s="6"/>
      <c r="E247" s="6"/>
      <c r="F247" s="6"/>
      <c r="G247" s="6"/>
      <c r="H247" s="6"/>
      <c r="I247" s="6"/>
      <c r="J247" s="293"/>
      <c r="K247" s="271"/>
      <c r="L247" s="7"/>
      <c r="M247" s="7"/>
      <c r="N247" s="7"/>
      <c r="O247" s="293"/>
      <c r="P247" s="272">
        <f t="shared" si="38"/>
        <v>0</v>
      </c>
      <c r="Q247" s="319"/>
      <c r="R247" s="284"/>
      <c r="S247" s="284"/>
      <c r="T247" s="284"/>
      <c r="U247" s="284"/>
      <c r="V247" s="284"/>
      <c r="W247" s="284"/>
      <c r="X247" s="284"/>
      <c r="Y247" s="284"/>
      <c r="Z247" s="284"/>
      <c r="AA247" s="284"/>
      <c r="AB247" s="284"/>
      <c r="AC247" s="284"/>
      <c r="AD247" s="284"/>
      <c r="AE247" s="284"/>
      <c r="AF247" s="284"/>
      <c r="AG247" s="284"/>
      <c r="AH247" s="284"/>
      <c r="AI247" s="284"/>
      <c r="AJ247" s="284"/>
      <c r="AK247" s="284"/>
      <c r="AL247" s="284"/>
    </row>
    <row r="248" spans="1:38" ht="13.5">
      <c r="A248" s="249" t="s">
        <v>25</v>
      </c>
      <c r="B248" s="249" t="s">
        <v>347</v>
      </c>
      <c r="C248" s="6"/>
      <c r="D248" s="6"/>
      <c r="E248" s="6"/>
      <c r="F248" s="6"/>
      <c r="G248" s="6"/>
      <c r="H248" s="6"/>
      <c r="I248" s="6"/>
      <c r="J248" s="293"/>
      <c r="K248" s="271"/>
      <c r="L248" s="6"/>
      <c r="M248" s="6"/>
      <c r="N248" s="6"/>
      <c r="O248" s="293"/>
      <c r="P248" s="272">
        <f t="shared" si="38"/>
        <v>0</v>
      </c>
      <c r="Q248" s="319"/>
      <c r="R248" s="284"/>
      <c r="S248" s="284"/>
      <c r="T248" s="284"/>
      <c r="U248" s="284"/>
      <c r="V248" s="284"/>
      <c r="W248" s="284"/>
      <c r="X248" s="284"/>
      <c r="Y248" s="284"/>
      <c r="Z248" s="284"/>
      <c r="AA248" s="284"/>
      <c r="AB248" s="284"/>
      <c r="AC248" s="284"/>
      <c r="AD248" s="284"/>
      <c r="AE248" s="284"/>
      <c r="AF248" s="284"/>
      <c r="AG248" s="284"/>
      <c r="AH248" s="284"/>
      <c r="AI248" s="284"/>
      <c r="AJ248" s="284"/>
      <c r="AK248" s="284"/>
      <c r="AL248" s="284"/>
    </row>
    <row r="249" spans="1:38" ht="13.5">
      <c r="A249" s="249" t="s">
        <v>26</v>
      </c>
      <c r="B249" s="249" t="s">
        <v>27</v>
      </c>
      <c r="C249" s="6"/>
      <c r="D249" s="6"/>
      <c r="E249" s="6"/>
      <c r="F249" s="6"/>
      <c r="G249" s="6"/>
      <c r="H249" s="6"/>
      <c r="I249" s="6"/>
      <c r="J249" s="293"/>
      <c r="K249" s="271"/>
      <c r="L249" s="7"/>
      <c r="M249" s="7"/>
      <c r="N249" s="7"/>
      <c r="O249" s="293"/>
      <c r="P249" s="272">
        <f t="shared" si="38"/>
        <v>0</v>
      </c>
      <c r="Q249" s="319"/>
      <c r="R249" s="284"/>
      <c r="S249" s="284"/>
      <c r="T249" s="284"/>
      <c r="U249" s="284"/>
      <c r="V249" s="284"/>
      <c r="W249" s="284"/>
      <c r="X249" s="284"/>
      <c r="Y249" s="284"/>
      <c r="Z249" s="284"/>
      <c r="AA249" s="284"/>
      <c r="AB249" s="284"/>
      <c r="AC249" s="284"/>
      <c r="AD249" s="284"/>
      <c r="AE249" s="284"/>
      <c r="AF249" s="284"/>
      <c r="AG249" s="284"/>
      <c r="AH249" s="284"/>
      <c r="AI249" s="284"/>
      <c r="AJ249" s="284"/>
      <c r="AK249" s="284"/>
      <c r="AL249" s="284"/>
    </row>
    <row r="250" spans="1:38" ht="13.5">
      <c r="A250" s="249" t="s">
        <v>1133</v>
      </c>
      <c r="B250" s="249" t="s">
        <v>60</v>
      </c>
      <c r="C250" s="270"/>
      <c r="D250" s="270"/>
      <c r="E250" s="288">
        <f>SUMIF('Depreciation Calculation'!C9:C40, "School", 'Depreciation Calculation'!P9:P40)</f>
        <v>0</v>
      </c>
      <c r="F250" s="270"/>
      <c r="G250" s="288">
        <f>SUMIF('Depreciation Calculation'!C9:C40, "Parish", 'Depreciation Calculation'!P9:P40)</f>
        <v>0</v>
      </c>
      <c r="H250" s="270"/>
      <c r="I250" s="270"/>
      <c r="J250" s="293"/>
      <c r="K250" s="295">
        <f>SUMIF('Depreciation Calculation'!C9:C40, "Cemetery", 'Depreciation Calculation'!P9:P40)</f>
        <v>0</v>
      </c>
      <c r="L250" s="271"/>
      <c r="M250" s="271"/>
      <c r="N250" s="271"/>
      <c r="O250" s="293"/>
      <c r="P250" s="272">
        <f>SUM(E250,G250,K250)</f>
        <v>0</v>
      </c>
      <c r="Q250" s="319"/>
      <c r="R250" s="284"/>
      <c r="S250" s="284"/>
      <c r="T250" s="284"/>
      <c r="U250" s="284"/>
      <c r="V250" s="284"/>
      <c r="W250" s="284"/>
      <c r="X250" s="284"/>
      <c r="Y250" s="284"/>
      <c r="Z250" s="284"/>
      <c r="AA250" s="284"/>
      <c r="AB250" s="284"/>
      <c r="AC250" s="284"/>
      <c r="AD250" s="284"/>
      <c r="AE250" s="284"/>
      <c r="AF250" s="284"/>
      <c r="AG250" s="284"/>
      <c r="AH250" s="284"/>
      <c r="AI250" s="284"/>
      <c r="AJ250" s="284"/>
      <c r="AK250" s="284"/>
      <c r="AL250" s="284"/>
    </row>
    <row r="251" spans="1:38" ht="13.5">
      <c r="A251" s="249" t="s">
        <v>373</v>
      </c>
      <c r="B251" s="249" t="s">
        <v>374</v>
      </c>
      <c r="C251" s="6"/>
      <c r="D251" s="6"/>
      <c r="E251" s="6"/>
      <c r="F251" s="6"/>
      <c r="G251" s="6"/>
      <c r="H251" s="6"/>
      <c r="I251" s="6"/>
      <c r="J251" s="293"/>
      <c r="K251" s="271"/>
      <c r="L251" s="7"/>
      <c r="M251" s="7"/>
      <c r="N251" s="7"/>
      <c r="O251" s="293"/>
      <c r="P251" s="272">
        <f t="shared" si="38"/>
        <v>0</v>
      </c>
      <c r="Q251" s="319"/>
      <c r="R251" s="284"/>
      <c r="S251" s="284"/>
      <c r="T251" s="284"/>
      <c r="U251" s="284"/>
      <c r="V251" s="284"/>
      <c r="W251" s="284"/>
      <c r="X251" s="284"/>
      <c r="Y251" s="284"/>
      <c r="Z251" s="284"/>
      <c r="AA251" s="284"/>
      <c r="AB251" s="284"/>
      <c r="AC251" s="284"/>
      <c r="AD251" s="284"/>
      <c r="AE251" s="284"/>
      <c r="AF251" s="284"/>
      <c r="AG251" s="284"/>
      <c r="AH251" s="284"/>
      <c r="AI251" s="284"/>
      <c r="AJ251" s="284"/>
      <c r="AK251" s="284"/>
      <c r="AL251" s="284"/>
    </row>
    <row r="252" spans="1:38" ht="13.5">
      <c r="A252" s="249" t="s">
        <v>28</v>
      </c>
      <c r="B252" s="249" t="s">
        <v>29</v>
      </c>
      <c r="C252" s="6"/>
      <c r="D252" s="6"/>
      <c r="E252" s="6"/>
      <c r="F252" s="6"/>
      <c r="G252" s="6"/>
      <c r="H252" s="6"/>
      <c r="I252" s="6"/>
      <c r="J252" s="293"/>
      <c r="K252" s="271"/>
      <c r="L252" s="7"/>
      <c r="M252" s="7"/>
      <c r="N252" s="7"/>
      <c r="O252" s="293"/>
      <c r="P252" s="272">
        <f t="shared" si="38"/>
        <v>0</v>
      </c>
      <c r="Q252" s="319"/>
      <c r="R252" s="284"/>
      <c r="S252" s="284"/>
      <c r="T252" s="284"/>
      <c r="U252" s="284"/>
      <c r="V252" s="284"/>
      <c r="W252" s="284"/>
      <c r="X252" s="284"/>
      <c r="Y252" s="284"/>
      <c r="Z252" s="284"/>
      <c r="AA252" s="284"/>
      <c r="AB252" s="284"/>
      <c r="AC252" s="284"/>
      <c r="AD252" s="284"/>
      <c r="AE252" s="284"/>
      <c r="AF252" s="284"/>
      <c r="AG252" s="284"/>
      <c r="AH252" s="284"/>
      <c r="AI252" s="284"/>
      <c r="AJ252" s="284"/>
      <c r="AK252" s="284"/>
      <c r="AL252" s="284"/>
    </row>
    <row r="253" spans="1:38" ht="13.5">
      <c r="A253" s="249" t="s">
        <v>1325</v>
      </c>
      <c r="B253" s="249" t="s">
        <v>1326</v>
      </c>
      <c r="C253" s="293"/>
      <c r="D253" s="293"/>
      <c r="E253" s="293"/>
      <c r="F253" s="293"/>
      <c r="G253" s="293"/>
      <c r="H253" s="293"/>
      <c r="I253" s="293"/>
      <c r="J253" s="293"/>
      <c r="K253" s="271"/>
      <c r="L253" s="7"/>
      <c r="M253" s="7"/>
      <c r="N253" s="7"/>
      <c r="O253" s="293"/>
      <c r="P253" s="272"/>
      <c r="Q253" s="319"/>
      <c r="R253" s="284"/>
      <c r="S253" s="284"/>
      <c r="T253" s="284"/>
      <c r="U253" s="284"/>
      <c r="V253" s="284"/>
      <c r="W253" s="284"/>
      <c r="X253" s="284"/>
      <c r="Y253" s="284"/>
      <c r="Z253" s="284"/>
      <c r="AA253" s="284"/>
      <c r="AB253" s="284"/>
      <c r="AC253" s="284"/>
      <c r="AD253" s="284"/>
      <c r="AE253" s="284"/>
      <c r="AF253" s="284"/>
      <c r="AG253" s="284"/>
      <c r="AH253" s="284"/>
      <c r="AI253" s="284"/>
      <c r="AJ253" s="284"/>
      <c r="AK253" s="284"/>
      <c r="AL253" s="284"/>
    </row>
    <row r="254" spans="1:38" ht="13.5">
      <c r="A254" s="249" t="s">
        <v>30</v>
      </c>
      <c r="B254" s="249" t="s">
        <v>31</v>
      </c>
      <c r="C254" s="6"/>
      <c r="D254" s="6"/>
      <c r="E254" s="6"/>
      <c r="F254" s="6"/>
      <c r="G254" s="6"/>
      <c r="H254" s="6"/>
      <c r="I254" s="6"/>
      <c r="J254" s="293"/>
      <c r="K254" s="271"/>
      <c r="L254" s="7"/>
      <c r="M254" s="7"/>
      <c r="N254" s="7"/>
      <c r="O254" s="293"/>
      <c r="P254" s="272">
        <f t="shared" si="38"/>
        <v>0</v>
      </c>
      <c r="Q254" s="319"/>
      <c r="R254" s="284"/>
      <c r="S254" s="284"/>
      <c r="T254" s="284"/>
      <c r="U254" s="284"/>
      <c r="V254" s="284"/>
      <c r="W254" s="284"/>
      <c r="X254" s="284"/>
      <c r="Y254" s="284"/>
      <c r="Z254" s="284"/>
      <c r="AA254" s="284"/>
      <c r="AB254" s="284"/>
      <c r="AC254" s="284"/>
      <c r="AD254" s="284"/>
      <c r="AE254" s="284"/>
      <c r="AF254" s="284"/>
      <c r="AG254" s="284"/>
      <c r="AH254" s="284"/>
      <c r="AI254" s="284"/>
      <c r="AJ254" s="284"/>
      <c r="AK254" s="284"/>
      <c r="AL254" s="284"/>
    </row>
    <row r="255" spans="1:38" ht="13.5">
      <c r="A255" s="249" t="s">
        <v>1134</v>
      </c>
      <c r="B255" s="249" t="s">
        <v>32</v>
      </c>
      <c r="C255" s="270"/>
      <c r="D255" s="270"/>
      <c r="E255" s="270"/>
      <c r="F255" s="270"/>
      <c r="G255" s="270"/>
      <c r="H255" s="270"/>
      <c r="I255" s="270"/>
      <c r="J255" s="270"/>
      <c r="K255" s="7"/>
      <c r="L255" s="271"/>
      <c r="M255" s="271"/>
      <c r="N255" s="271"/>
      <c r="O255" s="293"/>
      <c r="P255" s="272">
        <f>K255</f>
        <v>0</v>
      </c>
      <c r="Q255" s="319"/>
      <c r="R255" s="284"/>
      <c r="S255" s="284"/>
      <c r="T255" s="284"/>
      <c r="U255" s="284"/>
      <c r="V255" s="284"/>
      <c r="W255" s="284"/>
      <c r="X255" s="284"/>
      <c r="Y255" s="284"/>
      <c r="Z255" s="284"/>
      <c r="AA255" s="284"/>
      <c r="AB255" s="284"/>
      <c r="AC255" s="284"/>
      <c r="AD255" s="284"/>
      <c r="AE255" s="284"/>
      <c r="AF255" s="284"/>
      <c r="AG255" s="284"/>
      <c r="AH255" s="284"/>
      <c r="AI255" s="284"/>
      <c r="AJ255" s="284"/>
      <c r="AK255" s="284"/>
      <c r="AL255" s="284"/>
    </row>
    <row r="256" spans="1:38" ht="13.5">
      <c r="A256" s="249" t="s">
        <v>1135</v>
      </c>
      <c r="B256" s="249" t="s">
        <v>33</v>
      </c>
      <c r="C256" s="270"/>
      <c r="D256" s="270"/>
      <c r="E256" s="6"/>
      <c r="F256" s="270"/>
      <c r="G256" s="270"/>
      <c r="H256" s="270"/>
      <c r="I256" s="270"/>
      <c r="J256" s="270"/>
      <c r="K256" s="271"/>
      <c r="L256" s="271"/>
      <c r="M256" s="271"/>
      <c r="N256" s="271"/>
      <c r="O256" s="293"/>
      <c r="P256" s="272">
        <f>E256</f>
        <v>0</v>
      </c>
      <c r="Q256" s="319"/>
      <c r="R256" s="284"/>
      <c r="S256" s="284"/>
      <c r="T256" s="284"/>
      <c r="U256" s="284"/>
      <c r="V256" s="284"/>
      <c r="W256" s="284"/>
      <c r="X256" s="284"/>
      <c r="Y256" s="284"/>
      <c r="Z256" s="284"/>
      <c r="AA256" s="284"/>
      <c r="AB256" s="284"/>
      <c r="AC256" s="284"/>
      <c r="AD256" s="284"/>
      <c r="AE256" s="284"/>
      <c r="AF256" s="284"/>
      <c r="AG256" s="284"/>
      <c r="AH256" s="284"/>
      <c r="AI256" s="284"/>
      <c r="AJ256" s="284"/>
      <c r="AK256" s="284"/>
      <c r="AL256" s="284"/>
    </row>
    <row r="257" spans="1:39" ht="13.5">
      <c r="A257" s="249" t="s">
        <v>1136</v>
      </c>
      <c r="B257" s="252" t="s">
        <v>34</v>
      </c>
      <c r="C257" s="296"/>
      <c r="D257" s="296"/>
      <c r="E257" s="296"/>
      <c r="F257" s="296"/>
      <c r="G257" s="296"/>
      <c r="H257" s="296"/>
      <c r="I257" s="296"/>
      <c r="J257" s="26"/>
      <c r="K257" s="297"/>
      <c r="L257" s="297"/>
      <c r="M257" s="297"/>
      <c r="N257" s="297"/>
      <c r="O257" s="293"/>
      <c r="P257" s="272">
        <f>J257</f>
        <v>0</v>
      </c>
      <c r="Q257" s="319"/>
      <c r="R257" s="284"/>
      <c r="S257" s="284"/>
      <c r="T257" s="284"/>
      <c r="U257" s="284"/>
      <c r="V257" s="284"/>
      <c r="W257" s="284"/>
      <c r="X257" s="284"/>
      <c r="Y257" s="284"/>
      <c r="Z257" s="284"/>
      <c r="AA257" s="284"/>
      <c r="AB257" s="284"/>
      <c r="AC257" s="284"/>
      <c r="AD257" s="284"/>
      <c r="AE257" s="284"/>
      <c r="AF257" s="284"/>
      <c r="AG257" s="284"/>
      <c r="AH257" s="284"/>
      <c r="AI257" s="284"/>
      <c r="AJ257" s="284"/>
      <c r="AK257" s="284"/>
      <c r="AL257" s="284"/>
    </row>
    <row r="258" spans="1:39" ht="13.5">
      <c r="A258" s="278"/>
      <c r="B258" s="278" t="s">
        <v>401</v>
      </c>
      <c r="C258" s="272">
        <f>SUM(C234:C239,C242:C249,C251:C252,C254)</f>
        <v>0</v>
      </c>
      <c r="D258" s="272">
        <f t="shared" ref="D258:I258" si="41">SUM(D234:D239,D242:D249,D251:D252,D254)</f>
        <v>0</v>
      </c>
      <c r="E258" s="272">
        <f>SUM(E234:E239,E242:E252,E254,E256)</f>
        <v>0</v>
      </c>
      <c r="F258" s="272">
        <f t="shared" si="41"/>
        <v>0</v>
      </c>
      <c r="G258" s="272">
        <f>SUM(G234:G239,G242:G252,G254)</f>
        <v>0</v>
      </c>
      <c r="H258" s="272">
        <f t="shared" si="41"/>
        <v>0</v>
      </c>
      <c r="I258" s="272">
        <f t="shared" si="41"/>
        <v>0</v>
      </c>
      <c r="J258" s="272">
        <f>J257</f>
        <v>0</v>
      </c>
      <c r="K258" s="272">
        <f>K255+K250</f>
        <v>0</v>
      </c>
      <c r="L258" s="272">
        <f>SUM(L234:L239,L242:L254)</f>
        <v>0</v>
      </c>
      <c r="M258" s="272">
        <f>SUM(M234:M239,M242:M254)</f>
        <v>0</v>
      </c>
      <c r="N258" s="272">
        <f>SUM(N234:N239,N242:N254)</f>
        <v>0</v>
      </c>
      <c r="O258" s="272">
        <v>0</v>
      </c>
      <c r="P258" s="272">
        <f>SUM(C258:O258)</f>
        <v>0</v>
      </c>
      <c r="Q258" s="319"/>
      <c r="R258" s="284"/>
      <c r="S258" s="284"/>
      <c r="T258" s="284"/>
      <c r="U258" s="284"/>
      <c r="V258" s="284"/>
      <c r="W258" s="284"/>
      <c r="X258" s="284"/>
      <c r="Y258" s="284"/>
      <c r="Z258" s="284"/>
      <c r="AA258" s="284"/>
      <c r="AB258" s="284"/>
      <c r="AC258" s="284"/>
      <c r="AD258" s="284"/>
      <c r="AE258" s="284"/>
      <c r="AF258" s="284"/>
      <c r="AG258" s="284"/>
      <c r="AH258" s="284"/>
      <c r="AI258" s="284"/>
      <c r="AJ258" s="284"/>
      <c r="AK258" s="284"/>
      <c r="AL258" s="284"/>
    </row>
    <row r="259" spans="1:39" ht="13.5">
      <c r="A259" s="268"/>
      <c r="B259" s="268"/>
      <c r="C259" s="270"/>
      <c r="D259" s="270"/>
      <c r="E259" s="270"/>
      <c r="F259" s="270"/>
      <c r="G259" s="270"/>
      <c r="H259" s="270"/>
      <c r="I259" s="270"/>
      <c r="J259" s="270"/>
      <c r="K259" s="270"/>
      <c r="L259" s="270"/>
      <c r="M259" s="270"/>
      <c r="N259" s="270"/>
      <c r="O259" s="270"/>
      <c r="P259" s="270"/>
      <c r="Q259" s="319"/>
      <c r="R259" s="284"/>
      <c r="S259" s="284"/>
      <c r="T259" s="284"/>
      <c r="U259" s="284"/>
      <c r="V259" s="284"/>
      <c r="W259" s="284"/>
      <c r="X259" s="284"/>
      <c r="Y259" s="284"/>
      <c r="Z259" s="284"/>
      <c r="AA259" s="284"/>
      <c r="AB259" s="284"/>
      <c r="AC259" s="284"/>
      <c r="AD259" s="284"/>
      <c r="AE259" s="284"/>
      <c r="AF259" s="284"/>
      <c r="AG259" s="284"/>
      <c r="AH259" s="284"/>
      <c r="AI259" s="284"/>
      <c r="AJ259" s="284"/>
      <c r="AK259" s="284"/>
      <c r="AL259" s="284"/>
    </row>
    <row r="260" spans="1:39" ht="13.5">
      <c r="A260" s="278"/>
      <c r="B260" s="289" t="s">
        <v>384</v>
      </c>
      <c r="C260" s="272">
        <f>SUM(C204,C217,C232,C258)</f>
        <v>0</v>
      </c>
      <c r="D260" s="272">
        <f t="shared" ref="D260:P260" si="42">SUM(D204,D217,D232,D258)</f>
        <v>0</v>
      </c>
      <c r="E260" s="272">
        <f t="shared" si="42"/>
        <v>0</v>
      </c>
      <c r="F260" s="272">
        <f t="shared" si="42"/>
        <v>0</v>
      </c>
      <c r="G260" s="272">
        <f t="shared" si="42"/>
        <v>0</v>
      </c>
      <c r="H260" s="272">
        <f t="shared" si="42"/>
        <v>0</v>
      </c>
      <c r="I260" s="272">
        <f t="shared" si="42"/>
        <v>0</v>
      </c>
      <c r="J260" s="272">
        <f t="shared" si="42"/>
        <v>0</v>
      </c>
      <c r="K260" s="272">
        <f t="shared" si="42"/>
        <v>0</v>
      </c>
      <c r="L260" s="272">
        <f t="shared" si="42"/>
        <v>0</v>
      </c>
      <c r="M260" s="272">
        <f t="shared" si="42"/>
        <v>0</v>
      </c>
      <c r="N260" s="272">
        <f t="shared" si="42"/>
        <v>0</v>
      </c>
      <c r="O260" s="272">
        <f t="shared" si="42"/>
        <v>0</v>
      </c>
      <c r="P260" s="272">
        <f t="shared" si="42"/>
        <v>0</v>
      </c>
      <c r="Q260" s="319"/>
      <c r="R260" s="284"/>
      <c r="S260" s="284"/>
      <c r="T260" s="284"/>
      <c r="U260" s="284"/>
      <c r="V260" s="284"/>
      <c r="W260" s="284"/>
      <c r="X260" s="284"/>
      <c r="Y260" s="284"/>
      <c r="Z260" s="284"/>
      <c r="AA260" s="284"/>
      <c r="AB260" s="284"/>
      <c r="AC260" s="284"/>
      <c r="AD260" s="284"/>
      <c r="AE260" s="284"/>
      <c r="AF260" s="284"/>
      <c r="AG260" s="284"/>
      <c r="AH260" s="284"/>
      <c r="AI260" s="284"/>
      <c r="AJ260" s="284"/>
      <c r="AK260" s="284"/>
      <c r="AL260" s="284"/>
    </row>
    <row r="261" spans="1:39" ht="13.5">
      <c r="A261" s="298"/>
      <c r="B261" s="299" t="s">
        <v>70</v>
      </c>
      <c r="C261" s="300"/>
      <c r="D261" s="300"/>
      <c r="E261" s="300"/>
      <c r="F261" s="300"/>
      <c r="G261" s="300"/>
      <c r="H261" s="300"/>
      <c r="I261" s="300"/>
      <c r="J261" s="300"/>
      <c r="K261" s="300"/>
      <c r="L261" s="300"/>
      <c r="M261" s="300"/>
      <c r="N261" s="300"/>
      <c r="O261" s="300"/>
      <c r="P261" s="301">
        <f>P184-P260</f>
        <v>0</v>
      </c>
      <c r="Q261" s="319"/>
      <c r="R261" s="284"/>
      <c r="S261" s="284"/>
      <c r="T261" s="284"/>
      <c r="U261" s="284"/>
      <c r="V261" s="284"/>
      <c r="W261" s="284"/>
      <c r="X261" s="284"/>
      <c r="Y261" s="284"/>
      <c r="Z261" s="284"/>
      <c r="AA261" s="284"/>
      <c r="AB261" s="284"/>
      <c r="AC261" s="284"/>
      <c r="AD261" s="284"/>
      <c r="AE261" s="284"/>
      <c r="AF261" s="284"/>
      <c r="AG261" s="284"/>
      <c r="AH261" s="284"/>
      <c r="AI261" s="284"/>
      <c r="AJ261" s="284"/>
      <c r="AK261" s="284"/>
      <c r="AL261" s="284"/>
    </row>
    <row r="262" spans="1:39" ht="13.5">
      <c r="A262" s="302" t="s">
        <v>354</v>
      </c>
      <c r="B262" s="303"/>
      <c r="C262" s="303"/>
      <c r="D262" s="270"/>
      <c r="E262" s="270"/>
      <c r="F262" s="270"/>
      <c r="G262" s="270"/>
      <c r="H262" s="270"/>
      <c r="I262" s="270"/>
      <c r="J262" s="270"/>
      <c r="K262" s="270"/>
      <c r="L262" s="270"/>
      <c r="M262" s="270"/>
      <c r="N262" s="270"/>
      <c r="O262" s="270"/>
      <c r="P262" s="270"/>
      <c r="Q262" s="319"/>
      <c r="R262" s="284"/>
      <c r="S262" s="284"/>
      <c r="T262" s="284"/>
      <c r="U262" s="284"/>
      <c r="V262" s="284"/>
      <c r="W262" s="284"/>
      <c r="X262" s="284"/>
      <c r="Y262" s="284"/>
      <c r="Z262" s="284"/>
      <c r="AA262" s="284"/>
      <c r="AB262" s="284"/>
      <c r="AC262" s="284"/>
      <c r="AD262" s="284"/>
      <c r="AE262" s="284"/>
      <c r="AF262" s="284"/>
      <c r="AG262" s="284"/>
      <c r="AH262" s="284"/>
      <c r="AI262" s="284"/>
      <c r="AJ262" s="284"/>
      <c r="AK262" s="284"/>
      <c r="AL262" s="284"/>
    </row>
    <row r="263" spans="1:39" ht="13.5">
      <c r="A263" s="249" t="s">
        <v>1078</v>
      </c>
      <c r="B263" s="249" t="s">
        <v>35</v>
      </c>
      <c r="C263" s="270"/>
      <c r="D263" s="270"/>
      <c r="E263" s="6"/>
      <c r="F263" s="270"/>
      <c r="G263" s="6"/>
      <c r="H263" s="270"/>
      <c r="I263" s="270"/>
      <c r="J263" s="270"/>
      <c r="K263" s="6"/>
      <c r="L263" s="6"/>
      <c r="M263" s="6"/>
      <c r="N263" s="6"/>
      <c r="O263" s="270"/>
      <c r="P263" s="272">
        <f>SUM(E263,G263,K263:N263)</f>
        <v>0</v>
      </c>
      <c r="Q263" s="319"/>
      <c r="R263" s="284"/>
      <c r="S263" s="284"/>
      <c r="T263" s="284"/>
      <c r="U263" s="284"/>
      <c r="V263" s="284"/>
      <c r="W263" s="284"/>
      <c r="X263" s="284"/>
      <c r="Y263" s="284"/>
      <c r="Z263" s="284"/>
      <c r="AA263" s="284"/>
      <c r="AB263" s="284"/>
      <c r="AC263" s="284"/>
      <c r="AD263" s="284"/>
      <c r="AE263" s="284"/>
      <c r="AF263" s="284"/>
      <c r="AG263" s="284"/>
      <c r="AH263" s="284"/>
      <c r="AI263" s="284"/>
      <c r="AJ263" s="284"/>
      <c r="AK263" s="284"/>
      <c r="AL263" s="284"/>
    </row>
    <row r="264" spans="1:39" ht="13.5">
      <c r="A264" s="249" t="s">
        <v>1079</v>
      </c>
      <c r="B264" s="249" t="s">
        <v>36</v>
      </c>
      <c r="C264" s="270"/>
      <c r="D264" s="270"/>
      <c r="E264" s="6"/>
      <c r="F264" s="270"/>
      <c r="G264" s="6"/>
      <c r="H264" s="270"/>
      <c r="I264" s="270"/>
      <c r="J264" s="270"/>
      <c r="K264" s="6"/>
      <c r="L264" s="6"/>
      <c r="M264" s="6"/>
      <c r="N264" s="6"/>
      <c r="O264" s="270"/>
      <c r="P264" s="272">
        <f>SUM(E264,G264,K264:N264)</f>
        <v>0</v>
      </c>
      <c r="Q264" s="319"/>
      <c r="R264" s="284"/>
      <c r="S264" s="284"/>
      <c r="T264" s="284"/>
      <c r="U264" s="284"/>
      <c r="V264" s="284"/>
      <c r="W264" s="284"/>
      <c r="X264" s="284"/>
      <c r="Y264" s="284"/>
      <c r="Z264" s="284"/>
      <c r="AA264" s="284"/>
      <c r="AB264" s="284"/>
      <c r="AC264" s="284"/>
      <c r="AD264" s="284"/>
      <c r="AE264" s="284"/>
      <c r="AF264" s="284"/>
      <c r="AG264" s="284"/>
      <c r="AH264" s="284"/>
      <c r="AI264" s="284"/>
      <c r="AJ264" s="284"/>
      <c r="AK264" s="284"/>
      <c r="AL264" s="284"/>
    </row>
    <row r="265" spans="1:39" ht="13.5">
      <c r="A265" s="304"/>
      <c r="B265" s="305" t="s">
        <v>71</v>
      </c>
      <c r="C265" s="306"/>
      <c r="D265" s="306"/>
      <c r="E265" s="306"/>
      <c r="F265" s="306"/>
      <c r="G265" s="306"/>
      <c r="H265" s="306"/>
      <c r="I265" s="306"/>
      <c r="J265" s="306"/>
      <c r="K265" s="306"/>
      <c r="L265" s="306"/>
      <c r="M265" s="306"/>
      <c r="N265" s="306"/>
      <c r="O265" s="306"/>
      <c r="P265" s="307">
        <f>P261+P263-P264</f>
        <v>0</v>
      </c>
      <c r="Q265" s="319"/>
      <c r="R265" s="284"/>
      <c r="S265" s="284"/>
      <c r="T265" s="284"/>
      <c r="U265" s="284"/>
      <c r="V265" s="284"/>
      <c r="W265" s="284"/>
      <c r="X265" s="284"/>
      <c r="Y265" s="284"/>
      <c r="Z265" s="284"/>
      <c r="AA265" s="284"/>
      <c r="AB265" s="284"/>
      <c r="AC265" s="284"/>
      <c r="AD265" s="284"/>
      <c r="AE265" s="284"/>
      <c r="AF265" s="284"/>
      <c r="AG265" s="284"/>
      <c r="AH265" s="284"/>
      <c r="AI265" s="284"/>
      <c r="AJ265" s="284"/>
      <c r="AK265" s="284"/>
      <c r="AL265" s="284"/>
    </row>
    <row r="266" spans="1:39" ht="18" hidden="1" customHeight="1">
      <c r="A266" s="308"/>
      <c r="B266" s="308"/>
      <c r="C266" s="308"/>
      <c r="D266" s="308"/>
      <c r="E266" s="308"/>
      <c r="F266" s="308"/>
      <c r="G266" s="308"/>
      <c r="H266" s="308"/>
      <c r="I266" s="308"/>
      <c r="J266" s="308"/>
      <c r="K266" s="308"/>
      <c r="L266" s="308"/>
      <c r="M266" s="308"/>
      <c r="N266" s="308"/>
      <c r="O266" s="308"/>
      <c r="P266" s="308"/>
      <c r="Q266" s="308"/>
      <c r="R266" s="284"/>
      <c r="S266" s="284"/>
      <c r="T266" s="284"/>
      <c r="U266" s="284"/>
      <c r="V266" s="284"/>
      <c r="W266" s="284"/>
      <c r="X266" s="284"/>
      <c r="Y266" s="284"/>
      <c r="Z266" s="284"/>
      <c r="AA266" s="284"/>
      <c r="AB266" s="284"/>
      <c r="AC266" s="284"/>
      <c r="AD266" s="284"/>
      <c r="AE266" s="284"/>
      <c r="AF266" s="284"/>
      <c r="AG266" s="284"/>
      <c r="AH266" s="284"/>
      <c r="AI266" s="284"/>
      <c r="AJ266" s="284"/>
      <c r="AK266" s="284"/>
      <c r="AL266" s="284"/>
      <c r="AM266" s="284"/>
    </row>
    <row r="267" spans="1:39" ht="13.5" hidden="1">
      <c r="A267" s="308"/>
      <c r="B267" s="308"/>
      <c r="C267" s="308"/>
      <c r="D267" s="308"/>
      <c r="E267" s="308"/>
      <c r="F267" s="308"/>
      <c r="G267" s="308"/>
      <c r="H267" s="308"/>
      <c r="I267" s="308"/>
      <c r="J267" s="308"/>
      <c r="K267" s="308"/>
      <c r="L267" s="308"/>
      <c r="M267" s="308"/>
      <c r="N267" s="308"/>
      <c r="O267" s="308"/>
      <c r="P267" s="308"/>
      <c r="Q267" s="308"/>
      <c r="R267" s="284"/>
      <c r="S267" s="284"/>
      <c r="T267" s="284"/>
      <c r="U267" s="284"/>
      <c r="V267" s="284"/>
      <c r="W267" s="284"/>
      <c r="X267" s="284"/>
      <c r="Y267" s="284"/>
      <c r="Z267" s="284"/>
      <c r="AA267" s="284"/>
      <c r="AB267" s="284"/>
      <c r="AC267" s="284"/>
      <c r="AD267" s="284"/>
      <c r="AE267" s="284"/>
      <c r="AF267" s="284"/>
      <c r="AG267" s="284"/>
      <c r="AH267" s="284"/>
      <c r="AI267" s="284"/>
      <c r="AJ267" s="284"/>
      <c r="AK267" s="284"/>
      <c r="AL267" s="284"/>
      <c r="AM267" s="284"/>
    </row>
    <row r="268" spans="1:39" ht="13.5" hidden="1">
      <c r="A268" s="308"/>
      <c r="B268" s="308"/>
    </row>
    <row r="269" spans="1:39" ht="13.5" hidden="1">
      <c r="A269" s="308"/>
      <c r="B269" s="308"/>
    </row>
    <row r="270" spans="1:39" ht="13.5" hidden="1">
      <c r="A270" s="308"/>
      <c r="B270" s="73"/>
    </row>
    <row r="271" spans="1:39" ht="13.5" hidden="1">
      <c r="A271" s="308"/>
      <c r="B271" s="73"/>
    </row>
    <row r="272" spans="1:39" ht="13.5" hidden="1">
      <c r="A272" s="308"/>
      <c r="B272" s="73"/>
    </row>
    <row r="273" spans="1:2" ht="13.5" hidden="1">
      <c r="A273" s="308"/>
      <c r="B273" s="73"/>
    </row>
    <row r="274" spans="1:2" ht="13.5" hidden="1">
      <c r="A274" s="308"/>
      <c r="B274" s="73"/>
    </row>
    <row r="275" spans="1:2" ht="13.5" hidden="1">
      <c r="A275" s="308"/>
      <c r="B275" s="73"/>
    </row>
    <row r="276" spans="1:2" hidden="1">
      <c r="B276" s="73"/>
    </row>
    <row r="277" spans="1:2" hidden="1">
      <c r="B277" s="73"/>
    </row>
    <row r="278" spans="1:2" hidden="1">
      <c r="B278" s="73"/>
    </row>
    <row r="279" spans="1:2" hidden="1">
      <c r="B279" s="73"/>
    </row>
    <row r="280" spans="1:2" hidden="1">
      <c r="B280" s="73"/>
    </row>
    <row r="281" spans="1:2" hidden="1">
      <c r="B281" s="73"/>
    </row>
    <row r="282" spans="1:2" hidden="1">
      <c r="B282" s="73"/>
    </row>
    <row r="283" spans="1:2" hidden="1">
      <c r="B283" s="73"/>
    </row>
    <row r="284" spans="1:2" hidden="1"/>
    <row r="285" spans="1:2" hidden="1"/>
    <row r="286" spans="1:2" hidden="1"/>
    <row r="287" spans="1:2" hidden="1"/>
    <row r="288" spans="1:2"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sheetData>
  <sheetProtection algorithmName="SHA-512" hashValue="DrMX5ltRQHDogzTKQglGd1Kd+Dt+AF4TBbO0/6pqgr3oSrEplXUaYC+f92VedTjYTpqAI+GBEKaeVGaaYzUbcg==" saltValue="UjEAkmh9Aov8G6oxoUmV9g==" spinCount="100000" sheet="1" objects="1" scenarios="1"/>
  <dataConsolidate/>
  <mergeCells count="19">
    <mergeCell ref="K10:O10"/>
    <mergeCell ref="J7:P7"/>
    <mergeCell ref="J8:P8"/>
    <mergeCell ref="A9:P9"/>
    <mergeCell ref="C2:E2"/>
    <mergeCell ref="C3:E3"/>
    <mergeCell ref="C4:E4"/>
    <mergeCell ref="C5:E5"/>
    <mergeCell ref="A10:B10"/>
    <mergeCell ref="C6:E6"/>
    <mergeCell ref="C7:E7"/>
    <mergeCell ref="C8:E8"/>
    <mergeCell ref="K2:M2"/>
    <mergeCell ref="G1:I1"/>
    <mergeCell ref="F7:I7"/>
    <mergeCell ref="F5:I5"/>
    <mergeCell ref="G3:I3"/>
    <mergeCell ref="F8:I8"/>
    <mergeCell ref="F4:I4"/>
  </mergeCells>
  <phoneticPr fontId="29" type="noConversion"/>
  <dataValidations xWindow="665" yWindow="679" count="8">
    <dataValidation allowBlank="1" showInputMessage="1" showErrorMessage="1" prompt="Enter the total amount of expenditures from cemetery funds." sqref="K255" xr:uid="{00000000-0002-0000-0100-000000000000}"/>
    <dataValidation allowBlank="1" showInputMessage="1" showErrorMessage="1" promptTitle="Day School Students" prompt="Enter the number of K through 8 students enrolled in a parish school, a consolidated school, or a collaborative school for whom you provide support to that school. Select the name of the school from the list below." sqref="H6" xr:uid="{00000000-0002-0000-0100-000004000000}"/>
    <dataValidation allowBlank="1" showInputMessage="1" showErrorMessage="1" promptTitle="Religious Education Students" prompt="Enter the number of K through 12 students registered in Religious Education classes for the fiscal year.  Do not include day school students participating in sacramental preparation if they are included in the day school count." sqref="K6" xr:uid="{00000000-0002-0000-0100-000005000000}"/>
    <dataValidation type="textLength" allowBlank="1" showInputMessage="1" showErrorMessage="1" errorTitle="Parish Code" error="Do not use dash,  underscore or space in this field.  The parish code is one alpha character followed by two numeric characters (ANN)" sqref="G2" xr:uid="{00000000-0002-0000-0100-000006000000}">
      <formula1>3</formula1>
      <formula2>3</formula2>
    </dataValidation>
    <dataValidation allowBlank="1" showInputMessage="1" showErrorMessage="1" prompt="Enter the total amount of receipts recorded in cemetery funds._x000a_" sqref="K157" xr:uid="{00000000-0002-0000-0100-000007000000}"/>
    <dataValidation allowBlank="1" showInputMessage="1" showErrorMessage="1" promptTitle="For Parish Schools Only" prompt="Enter the number of K5 through 8 students enrolled in your parish school. Select the name of the school from the list below. Do not enter data for schools you support through subsidy." sqref="G6" xr:uid="{00000000-0002-0000-0100-000008000000}"/>
    <dataValidation allowBlank="1" showInputMessage="1" showErrorMessage="1" promptTitle="For Parish Schools Only" prompt="Enter the number of K3 and K4 8 students enrolled in your parish school. Select the name of the school from the list below. Do not enter data for schools you support through subsidy." sqref="I6" xr:uid="{00000000-0002-0000-0100-000009000000}"/>
    <dataValidation errorStyle="information" allowBlank="1" showInputMessage="1" errorTitle="Enter Parish Code" error="Please enter your Parish Code. Your Parish data will auto populate." promptTitle="Enter Parish Code" prompt="Please enter your Parish Code. Your Parish data will auto populate." sqref="I2 G3:I3 C2:E3" xr:uid="{3616215B-C116-468C-86D1-2F2CEF94D2D5}"/>
  </dataValidations>
  <hyperlinks>
    <hyperlink ref="K2" location="'Table of Contents'!D3" display="'Table of Contents'!D3" xr:uid="{0FEED49C-A065-44E7-9637-102E1B8342D5}"/>
  </hyperlinks>
  <pageMargins left="0.24" right="0.24" top="0.27" bottom="0.35" header="0.19" footer="0.17"/>
  <pageSetup scale="82" fitToHeight="0" orientation="landscape" horizontalDpi="4294967293" r:id="rId1"/>
  <headerFooter alignWithMargins="0">
    <oddFooter>&amp;R&amp;P of &amp;N</oddFooter>
  </headerFooter>
  <cellWatches>
    <cellWatch r="E256"/>
  </cellWatches>
  <legacyDrawing r:id="rId2"/>
  <extLst>
    <ext xmlns:x14="http://schemas.microsoft.com/office/spreadsheetml/2009/9/main" uri="{CCE6A557-97BC-4b89-ADB6-D9C93CAAB3DF}">
      <x14:dataValidations xmlns:xm="http://schemas.microsoft.com/office/excel/2006/main" xWindow="665" yWindow="679" count="1">
        <x14:dataValidation type="list" allowBlank="1" showInputMessage="1" showErrorMessage="1" xr:uid="{99C0BFE5-5EA7-4189-8CA2-973843992D06}">
          <x14:formula1>
            <xm:f>'Parish Info'!$H$2:$H$52</xm:f>
          </x14:formula1>
          <xm:sqref>J7:P7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7979"/>
    <pageSetUpPr fitToPage="1"/>
  </sheetPr>
  <dimension ref="A1:J42"/>
  <sheetViews>
    <sheetView zoomScale="110" zoomScaleNormal="110" workbookViewId="0">
      <selection activeCell="E21" sqref="E21"/>
    </sheetView>
  </sheetViews>
  <sheetFormatPr defaultRowHeight="12.75"/>
  <cols>
    <col min="1" max="1" width="4.7109375" customWidth="1"/>
    <col min="2" max="2" width="3.140625" customWidth="1"/>
    <col min="3" max="3" width="28.85546875" customWidth="1"/>
    <col min="4" max="4" width="13.140625" customWidth="1"/>
    <col min="5" max="5" width="15.140625" customWidth="1"/>
    <col min="6" max="6" width="42.28515625" customWidth="1"/>
    <col min="7" max="7" width="7" customWidth="1"/>
  </cols>
  <sheetData>
    <row r="1" spans="1:10" ht="15">
      <c r="A1" s="363" t="str">
        <f>'Drop down options'!$D$2</f>
        <v>RETURN TO TABLE OF CONTENTS</v>
      </c>
      <c r="B1" s="363"/>
      <c r="C1" s="363"/>
      <c r="F1" s="225" t="s">
        <v>109</v>
      </c>
      <c r="G1" s="191">
        <f>'Data Entry'!G2</f>
        <v>0</v>
      </c>
    </row>
    <row r="2" spans="1:10">
      <c r="A2" s="226" t="str">
        <f>'Data Entry'!C2</f>
        <v/>
      </c>
      <c r="B2" s="227"/>
      <c r="C2" s="212"/>
      <c r="D2" s="212"/>
      <c r="E2" s="212"/>
      <c r="F2" s="2"/>
      <c r="G2" s="195"/>
      <c r="H2" s="24"/>
      <c r="I2" s="24"/>
      <c r="J2" s="3"/>
    </row>
    <row r="3" spans="1:10">
      <c r="A3" s="228" t="str">
        <f>'Data Entry'!C3</f>
        <v/>
      </c>
      <c r="B3" s="227"/>
      <c r="C3" s="212"/>
      <c r="D3" s="212"/>
      <c r="E3" s="212"/>
      <c r="F3" s="212"/>
      <c r="G3" s="24"/>
      <c r="H3" s="24"/>
      <c r="I3" s="24"/>
      <c r="J3" s="3"/>
    </row>
    <row r="4" spans="1:10">
      <c r="A4" s="229" t="s">
        <v>110</v>
      </c>
      <c r="B4" s="227"/>
      <c r="C4" s="2"/>
      <c r="D4" s="2"/>
      <c r="E4" s="2"/>
      <c r="F4" s="2"/>
      <c r="G4" s="24"/>
      <c r="H4" s="24"/>
      <c r="I4" s="24"/>
      <c r="J4" s="3"/>
    </row>
    <row r="5" spans="1:10">
      <c r="A5" s="230" t="s">
        <v>378</v>
      </c>
      <c r="B5" s="227"/>
      <c r="C5" s="2"/>
      <c r="D5" s="2"/>
      <c r="E5" s="2"/>
      <c r="F5" s="2"/>
      <c r="G5" s="24"/>
      <c r="H5" s="24"/>
      <c r="I5" s="24"/>
      <c r="J5" s="3"/>
    </row>
    <row r="6" spans="1:10">
      <c r="A6" s="230" t="s">
        <v>349</v>
      </c>
      <c r="B6" s="227"/>
      <c r="C6" s="2"/>
      <c r="D6" s="2"/>
      <c r="E6" s="230"/>
      <c r="F6" s="231"/>
      <c r="G6" s="24"/>
      <c r="H6" s="24"/>
      <c r="I6" s="24"/>
      <c r="J6" s="3"/>
    </row>
    <row r="7" spans="1:10">
      <c r="A7" s="230" t="str">
        <f>'Data Entry'!G1</f>
        <v>JUNE 30 2025</v>
      </c>
      <c r="B7" s="227"/>
      <c r="C7" s="2"/>
      <c r="D7" s="2"/>
      <c r="E7" s="230"/>
      <c r="F7" s="231"/>
      <c r="G7" s="24"/>
      <c r="H7" s="24"/>
      <c r="I7" s="24"/>
      <c r="J7" s="232"/>
    </row>
    <row r="8" spans="1:10" ht="7.5" customHeight="1">
      <c r="A8" s="233"/>
      <c r="B8" s="230"/>
      <c r="C8" s="230"/>
      <c r="D8" s="230"/>
      <c r="E8" s="230"/>
      <c r="F8" s="230"/>
    </row>
    <row r="9" spans="1:10" ht="9.75" hidden="1" customHeight="1"/>
    <row r="10" spans="1:10" ht="24.75" customHeight="1">
      <c r="C10" s="367" t="s">
        <v>411</v>
      </c>
      <c r="D10" s="367"/>
      <c r="E10" s="367"/>
      <c r="F10" s="367"/>
    </row>
    <row r="11" spans="1:10">
      <c r="A11" s="372" t="s">
        <v>1151</v>
      </c>
      <c r="B11" s="373"/>
      <c r="C11" s="373"/>
      <c r="D11" s="373"/>
      <c r="E11" s="373"/>
      <c r="F11" s="373"/>
    </row>
    <row r="12" spans="1:10">
      <c r="A12" s="196"/>
      <c r="B12" s="197"/>
      <c r="C12" s="197"/>
      <c r="D12" s="197"/>
      <c r="E12" s="197"/>
      <c r="F12" s="197"/>
    </row>
    <row r="13" spans="1:10">
      <c r="A13" s="197"/>
      <c r="B13" s="234" t="s">
        <v>377</v>
      </c>
      <c r="C13" s="199"/>
      <c r="D13" s="199"/>
      <c r="E13" s="199"/>
      <c r="F13" s="199"/>
    </row>
    <row r="14" spans="1:10">
      <c r="A14" s="198"/>
      <c r="B14" s="235"/>
      <c r="C14" s="236" t="s">
        <v>58</v>
      </c>
      <c r="D14" s="236" t="s">
        <v>100</v>
      </c>
      <c r="E14" s="236" t="s">
        <v>376</v>
      </c>
      <c r="F14" s="236" t="s">
        <v>375</v>
      </c>
    </row>
    <row r="15" spans="1:10" ht="12.75" customHeight="1">
      <c r="B15" s="237">
        <v>2</v>
      </c>
      <c r="C15" s="235" t="s">
        <v>379</v>
      </c>
      <c r="D15" s="238">
        <v>3455.2</v>
      </c>
      <c r="E15" s="30">
        <v>15000</v>
      </c>
      <c r="F15" s="237" t="s">
        <v>410</v>
      </c>
    </row>
    <row r="16" spans="1:10" ht="12.75" customHeight="1">
      <c r="B16" s="237">
        <v>3</v>
      </c>
      <c r="C16" s="235" t="s">
        <v>370</v>
      </c>
      <c r="D16" s="238">
        <v>3455.3</v>
      </c>
      <c r="E16" s="30">
        <v>2000</v>
      </c>
      <c r="F16" s="237" t="s">
        <v>409</v>
      </c>
    </row>
    <row r="17" spans="1:6">
      <c r="A17" s="203"/>
      <c r="B17" s="239"/>
      <c r="D17" s="24"/>
      <c r="E17" s="31"/>
      <c r="F17" s="239"/>
    </row>
    <row r="18" spans="1:6">
      <c r="A18" s="203"/>
      <c r="B18" s="239"/>
      <c r="D18" s="24"/>
      <c r="E18" s="31"/>
      <c r="F18" s="239"/>
    </row>
    <row r="19" spans="1:6" ht="22.5">
      <c r="B19" s="201" t="str">
        <f>IF(ABS('Data Entry'!O148+'Data Entry'!O149-SUM(E21:E25))&lt;5,"","YOUR COVID-19 INCOME IS NOT IN BALANCE!")</f>
        <v/>
      </c>
      <c r="D19" s="24"/>
      <c r="E19" s="31"/>
      <c r="F19" s="239"/>
    </row>
    <row r="20" spans="1:6">
      <c r="A20" s="25"/>
      <c r="B20" s="186"/>
      <c r="C20" s="205" t="s">
        <v>58</v>
      </c>
      <c r="D20" s="205" t="s">
        <v>100</v>
      </c>
      <c r="E20" s="205" t="s">
        <v>376</v>
      </c>
      <c r="F20" s="205" t="s">
        <v>375</v>
      </c>
    </row>
    <row r="21" spans="1:6">
      <c r="B21" s="206">
        <v>1</v>
      </c>
      <c r="C21" s="186" t="s">
        <v>379</v>
      </c>
      <c r="D21" s="189">
        <v>3455.2</v>
      </c>
      <c r="E21" s="222"/>
      <c r="F21" s="184"/>
    </row>
    <row r="22" spans="1:6">
      <c r="B22" s="206">
        <v>2</v>
      </c>
      <c r="C22" s="186" t="s">
        <v>370</v>
      </c>
      <c r="D22" s="189">
        <v>3455.3</v>
      </c>
      <c r="E22" s="223"/>
      <c r="F22" s="184"/>
    </row>
    <row r="23" spans="1:6">
      <c r="B23" s="206">
        <v>3</v>
      </c>
      <c r="C23" s="186" t="s">
        <v>370</v>
      </c>
      <c r="D23" s="189">
        <v>3455.3</v>
      </c>
      <c r="E23" s="222"/>
      <c r="F23" s="184"/>
    </row>
    <row r="24" spans="1:6">
      <c r="B24" s="206">
        <v>4</v>
      </c>
      <c r="C24" s="186" t="s">
        <v>370</v>
      </c>
      <c r="D24" s="189">
        <v>3455.3</v>
      </c>
      <c r="E24" s="222"/>
      <c r="F24" s="184"/>
    </row>
    <row r="25" spans="1:6">
      <c r="B25" s="206">
        <v>5</v>
      </c>
      <c r="C25" s="186" t="s">
        <v>370</v>
      </c>
      <c r="D25" s="189">
        <v>3455.3</v>
      </c>
      <c r="E25" s="224"/>
      <c r="F25" s="185"/>
    </row>
    <row r="28" spans="1:6">
      <c r="A28" s="240"/>
      <c r="B28" t="s">
        <v>365</v>
      </c>
    </row>
    <row r="29" spans="1:6">
      <c r="A29" s="239"/>
      <c r="B29" s="368"/>
      <c r="C29" s="369"/>
      <c r="D29" s="369"/>
      <c r="E29" s="369"/>
      <c r="F29" s="370"/>
    </row>
    <row r="30" spans="1:6">
      <c r="A30" s="211"/>
      <c r="B30" s="364"/>
      <c r="C30" s="365"/>
      <c r="D30" s="365"/>
      <c r="E30" s="365"/>
      <c r="F30" s="366"/>
    </row>
    <row r="31" spans="1:6">
      <c r="A31" s="211"/>
      <c r="B31" s="371"/>
      <c r="C31" s="365"/>
      <c r="D31" s="365"/>
      <c r="E31" s="365"/>
      <c r="F31" s="366"/>
    </row>
    <row r="32" spans="1:6">
      <c r="A32" s="211"/>
      <c r="B32" s="364"/>
      <c r="C32" s="365"/>
      <c r="D32" s="365"/>
      <c r="E32" s="365"/>
      <c r="F32" s="366"/>
    </row>
    <row r="33" spans="1:6">
      <c r="A33" s="211"/>
      <c r="B33" s="364"/>
      <c r="C33" s="365"/>
      <c r="D33" s="365"/>
      <c r="E33" s="365"/>
      <c r="F33" s="366"/>
    </row>
    <row r="34" spans="1:6">
      <c r="A34" s="211"/>
      <c r="B34" s="364"/>
      <c r="C34" s="365"/>
      <c r="D34" s="365"/>
      <c r="E34" s="365"/>
      <c r="F34" s="366"/>
    </row>
    <row r="35" spans="1:6">
      <c r="A35" s="211"/>
      <c r="B35" s="364"/>
      <c r="C35" s="365"/>
      <c r="D35" s="365"/>
      <c r="E35" s="365"/>
      <c r="F35" s="366"/>
    </row>
    <row r="36" spans="1:6">
      <c r="A36" s="211"/>
      <c r="B36" s="364"/>
      <c r="C36" s="365"/>
      <c r="D36" s="365"/>
      <c r="E36" s="365"/>
      <c r="F36" s="366"/>
    </row>
    <row r="37" spans="1:6">
      <c r="A37" s="211"/>
      <c r="B37" s="364"/>
      <c r="C37" s="365"/>
      <c r="D37" s="365"/>
      <c r="E37" s="365"/>
      <c r="F37" s="366"/>
    </row>
    <row r="38" spans="1:6">
      <c r="A38" s="211"/>
      <c r="B38" s="364"/>
      <c r="C38" s="365"/>
      <c r="D38" s="365"/>
      <c r="E38" s="365"/>
      <c r="F38" s="366"/>
    </row>
    <row r="39" spans="1:6">
      <c r="A39" s="211"/>
      <c r="B39" s="364"/>
      <c r="C39" s="365"/>
      <c r="D39" s="365"/>
      <c r="E39" s="365"/>
      <c r="F39" s="366"/>
    </row>
    <row r="40" spans="1:6">
      <c r="A40" s="211"/>
      <c r="B40" s="364"/>
      <c r="C40" s="365"/>
      <c r="D40" s="365"/>
      <c r="E40" s="365"/>
      <c r="F40" s="366"/>
    </row>
    <row r="41" spans="1:6">
      <c r="A41" s="211"/>
      <c r="B41" s="364"/>
      <c r="C41" s="365"/>
      <c r="D41" s="365"/>
      <c r="E41" s="365"/>
      <c r="F41" s="366"/>
    </row>
    <row r="42" spans="1:6">
      <c r="A42" s="211"/>
      <c r="B42" s="374"/>
      <c r="C42" s="375"/>
      <c r="D42" s="375"/>
      <c r="E42" s="375"/>
      <c r="F42" s="376"/>
    </row>
  </sheetData>
  <sheetProtection algorithmName="SHA-512" hashValue="P+Gsf2ynT142euDvd5biM2Kal6HRFXqi4q+H9y3NiwOmXcd9c8kWVMfw/nR/PSyLJ6zxLJsWlftVD7FA8MaXGg==" saltValue="VUc2nbr4OcqkK7Gh4WYzLA==" spinCount="100000" sheet="1" objects="1" scenarios="1"/>
  <mergeCells count="17">
    <mergeCell ref="B42:F42"/>
    <mergeCell ref="B33:F33"/>
    <mergeCell ref="B34:F34"/>
    <mergeCell ref="B35:F35"/>
    <mergeCell ref="B36:F36"/>
    <mergeCell ref="B37:F37"/>
    <mergeCell ref="A1:C1"/>
    <mergeCell ref="B38:F38"/>
    <mergeCell ref="B39:F39"/>
    <mergeCell ref="B40:F40"/>
    <mergeCell ref="B41:F41"/>
    <mergeCell ref="C10:F10"/>
    <mergeCell ref="B29:F29"/>
    <mergeCell ref="B30:F30"/>
    <mergeCell ref="B31:F31"/>
    <mergeCell ref="B32:F32"/>
    <mergeCell ref="A11:F11"/>
  </mergeCells>
  <hyperlinks>
    <hyperlink ref="A1" location="'Table of Contents'!D3" display="'Table of Contents'!D3" xr:uid="{24F9E20A-FE38-4C64-9A6B-BC7485A4453D}"/>
  </hyperlinks>
  <printOptions gridLines="1"/>
  <pageMargins left="0.7" right="0.7" top="0.75" bottom="0.75" header="0.3" footer="0.3"/>
  <pageSetup scale="81"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7979"/>
    <outlinePr summaryRight="0"/>
    <pageSetUpPr fitToPage="1"/>
  </sheetPr>
  <dimension ref="B1:AB34"/>
  <sheetViews>
    <sheetView zoomScaleNormal="100" workbookViewId="0">
      <pane xSplit="2" ySplit="8" topLeftCell="C9" activePane="bottomRight" state="frozen"/>
      <selection pane="topRight" activeCell="C1" sqref="C1"/>
      <selection pane="bottomLeft" activeCell="A9" sqref="A9"/>
      <selection pane="bottomRight" activeCell="C10" sqref="C10"/>
    </sheetView>
  </sheetViews>
  <sheetFormatPr defaultRowHeight="12.75" outlineLevelCol="1"/>
  <cols>
    <col min="1" max="1" width="2.42578125" customWidth="1"/>
    <col min="2" max="2" width="43" customWidth="1"/>
    <col min="3" max="8" width="17.42578125" customWidth="1"/>
    <col min="9" max="26" width="17.42578125" customWidth="1" outlineLevel="1"/>
    <col min="27" max="27" width="2.42578125" customWidth="1"/>
  </cols>
  <sheetData>
    <row r="1" spans="2:28" ht="15">
      <c r="B1" s="194" t="str">
        <f>'Drop down options'!$D$2</f>
        <v>RETURN TO TABLE OF CONTENTS</v>
      </c>
      <c r="C1" s="377" t="str">
        <f>'Data Entry'!C2</f>
        <v/>
      </c>
      <c r="D1" s="377"/>
      <c r="E1" s="377"/>
      <c r="F1" s="377"/>
      <c r="G1" s="377"/>
      <c r="H1" s="377"/>
      <c r="I1" s="212"/>
      <c r="J1" s="212"/>
      <c r="K1" s="212"/>
      <c r="L1" s="212"/>
      <c r="M1" s="212"/>
      <c r="N1" s="212"/>
      <c r="O1" s="212"/>
      <c r="P1" s="212"/>
      <c r="Q1" s="212"/>
      <c r="R1" s="212"/>
      <c r="S1" s="212"/>
      <c r="T1" s="212"/>
      <c r="U1" s="212"/>
      <c r="V1" s="212"/>
      <c r="W1" s="212"/>
      <c r="X1" s="212"/>
      <c r="Y1" s="212"/>
      <c r="Z1" s="212"/>
    </row>
    <row r="2" spans="2:28">
      <c r="B2" s="187"/>
      <c r="C2" s="377" t="str">
        <f>'Data Entry'!C3</f>
        <v/>
      </c>
      <c r="D2" s="377"/>
      <c r="E2" s="377"/>
      <c r="F2" s="377"/>
      <c r="G2" s="377"/>
      <c r="H2" s="377"/>
      <c r="I2" s="212"/>
      <c r="J2" s="212"/>
      <c r="K2" s="212"/>
      <c r="L2" s="212"/>
      <c r="M2" s="212"/>
      <c r="N2" s="212"/>
      <c r="O2" s="212"/>
      <c r="P2" s="212"/>
      <c r="Q2" s="212"/>
      <c r="R2" s="212"/>
      <c r="S2" s="212"/>
      <c r="T2" s="212"/>
      <c r="U2" s="212"/>
      <c r="V2" s="212"/>
      <c r="W2" s="212"/>
      <c r="X2" s="212"/>
      <c r="Y2" s="212"/>
      <c r="Z2" s="212"/>
    </row>
    <row r="3" spans="2:28">
      <c r="B3" s="188"/>
      <c r="C3" s="377" t="s">
        <v>110</v>
      </c>
      <c r="D3" s="377"/>
      <c r="E3" s="377"/>
      <c r="F3" s="377"/>
      <c r="G3" s="377"/>
      <c r="H3" s="377"/>
      <c r="I3" s="2"/>
      <c r="J3" s="2"/>
      <c r="K3" s="2"/>
      <c r="L3" s="2"/>
      <c r="M3" s="2"/>
      <c r="N3" s="2"/>
      <c r="O3" s="2"/>
      <c r="P3" s="2"/>
      <c r="Q3" s="2"/>
      <c r="R3" s="2"/>
      <c r="S3" s="2"/>
      <c r="T3" s="2"/>
      <c r="U3" s="2"/>
      <c r="V3" s="2"/>
      <c r="W3" s="2"/>
      <c r="X3" s="2"/>
      <c r="Y3" s="2"/>
      <c r="Z3" s="2"/>
    </row>
    <row r="4" spans="2:28">
      <c r="B4" s="5"/>
      <c r="C4" s="377" t="s">
        <v>1174</v>
      </c>
      <c r="D4" s="377"/>
      <c r="E4" s="377"/>
      <c r="F4" s="377"/>
      <c r="G4" s="377"/>
      <c r="H4" s="377"/>
      <c r="I4" s="2"/>
      <c r="J4" s="2"/>
      <c r="K4" s="2"/>
      <c r="L4" s="2"/>
      <c r="M4" s="2"/>
      <c r="N4" s="2"/>
      <c r="O4" s="2"/>
      <c r="P4" s="2"/>
      <c r="Q4" s="2"/>
      <c r="R4" s="2"/>
      <c r="S4" s="2"/>
      <c r="T4" s="2"/>
      <c r="U4" s="2"/>
      <c r="V4" s="2"/>
      <c r="W4" s="2"/>
      <c r="X4" s="2"/>
      <c r="Y4" s="2"/>
      <c r="Z4" s="2"/>
    </row>
    <row r="5" spans="2:28">
      <c r="B5" s="5"/>
      <c r="C5" s="377" t="str">
        <f>CONCATENATE("AS OF JUNE 30"," ",'Drop down options'!B2)</f>
        <v>AS OF JUNE 30 2025</v>
      </c>
      <c r="D5" s="377"/>
      <c r="E5" s="377"/>
      <c r="F5" s="377"/>
      <c r="G5" s="377"/>
      <c r="H5" s="377"/>
      <c r="I5" s="2"/>
      <c r="J5" s="2"/>
      <c r="K5" s="2"/>
      <c r="L5" s="2"/>
      <c r="M5" s="2"/>
      <c r="N5" s="2"/>
      <c r="O5" s="2"/>
      <c r="P5" s="2"/>
      <c r="Q5" s="2"/>
      <c r="R5" s="2"/>
      <c r="S5" s="2"/>
      <c r="T5" s="2"/>
      <c r="U5" s="2"/>
      <c r="V5" s="2"/>
      <c r="W5" s="2"/>
      <c r="X5" s="2"/>
      <c r="Y5" s="2"/>
      <c r="Z5" s="2"/>
    </row>
    <row r="6" spans="2:28">
      <c r="B6" s="5"/>
      <c r="C6" s="384"/>
      <c r="D6" s="384"/>
      <c r="E6" s="384"/>
      <c r="F6" s="384"/>
      <c r="G6" s="384"/>
      <c r="H6" s="384"/>
      <c r="I6" s="2"/>
      <c r="J6" s="2"/>
      <c r="K6" s="2"/>
      <c r="L6" s="2"/>
      <c r="M6" s="2"/>
      <c r="N6" s="2"/>
      <c r="O6" s="2"/>
      <c r="P6" s="2"/>
      <c r="Q6" s="2"/>
      <c r="R6" s="2"/>
      <c r="S6" s="2"/>
      <c r="T6" s="2"/>
      <c r="U6" s="2"/>
      <c r="V6" s="2"/>
      <c r="W6" s="2"/>
      <c r="X6" s="2"/>
      <c r="Y6" s="2"/>
      <c r="Z6" s="2"/>
    </row>
    <row r="7" spans="2:28" ht="22.5" customHeight="1">
      <c r="B7" s="5"/>
      <c r="C7" s="386" t="str">
        <f>IF(ABS(C19)+ABS(D19)+ABS(E19)+ABS(G19)&lt;25,"","YOUR RESTRICTED ACTIVITY DOES NOT TIE OUT")</f>
        <v/>
      </c>
      <c r="D7" s="386"/>
      <c r="E7" s="386"/>
      <c r="F7" s="386"/>
      <c r="G7" s="386"/>
      <c r="H7" s="386"/>
    </row>
    <row r="8" spans="2:28" ht="15.75">
      <c r="B8" s="213"/>
      <c r="C8" s="385" t="str">
        <f>CONCATENATE('Drop down options'!B4," ","CFS Restricted Activity")</f>
        <v>2024-2025 CFS Restricted Activity</v>
      </c>
      <c r="D8" s="385"/>
      <c r="E8" s="385"/>
      <c r="F8" s="385"/>
      <c r="G8" s="385"/>
      <c r="H8" s="385"/>
      <c r="I8" s="213"/>
      <c r="J8" s="213"/>
      <c r="K8" s="213"/>
      <c r="L8" s="213"/>
      <c r="M8" s="213"/>
      <c r="N8" s="213"/>
      <c r="O8" s="213"/>
      <c r="P8" s="213"/>
      <c r="Q8" s="213"/>
      <c r="R8" s="213"/>
      <c r="S8" s="213"/>
      <c r="T8" s="213"/>
      <c r="U8" s="213"/>
      <c r="V8" s="213"/>
      <c r="W8" s="213"/>
      <c r="X8" s="213"/>
      <c r="Y8" s="213"/>
      <c r="Z8" s="213"/>
    </row>
    <row r="9" spans="2:28" ht="49.5" customHeight="1" thickBot="1">
      <c r="B9" s="214"/>
      <c r="C9" s="215" t="s">
        <v>356</v>
      </c>
      <c r="D9" s="216" t="s">
        <v>981</v>
      </c>
      <c r="E9" s="216" t="s">
        <v>390</v>
      </c>
      <c r="F9" s="217" t="s">
        <v>890</v>
      </c>
      <c r="G9" s="216" t="s">
        <v>363</v>
      </c>
      <c r="H9" s="217" t="s">
        <v>444</v>
      </c>
      <c r="I9" s="218" t="s">
        <v>927</v>
      </c>
      <c r="J9" s="98" t="s">
        <v>925</v>
      </c>
      <c r="K9" s="98" t="s">
        <v>923</v>
      </c>
      <c r="L9" s="98" t="s">
        <v>923</v>
      </c>
      <c r="M9" s="98" t="s">
        <v>923</v>
      </c>
      <c r="N9" s="98" t="s">
        <v>923</v>
      </c>
      <c r="O9" s="98" t="s">
        <v>923</v>
      </c>
      <c r="P9" s="98" t="s">
        <v>923</v>
      </c>
      <c r="Q9" s="98" t="s">
        <v>923</v>
      </c>
      <c r="R9" s="98" t="s">
        <v>923</v>
      </c>
      <c r="S9" s="98" t="s">
        <v>923</v>
      </c>
      <c r="T9" s="98" t="s">
        <v>923</v>
      </c>
      <c r="U9" s="98" t="s">
        <v>923</v>
      </c>
      <c r="V9" s="98" t="s">
        <v>923</v>
      </c>
      <c r="W9" s="98" t="s">
        <v>923</v>
      </c>
      <c r="X9" s="98" t="s">
        <v>923</v>
      </c>
      <c r="Y9" s="98" t="s">
        <v>923</v>
      </c>
      <c r="Z9" s="98" t="s">
        <v>923</v>
      </c>
    </row>
    <row r="10" spans="2:28" ht="15.75">
      <c r="B10" s="219" t="str">
        <f>CONCATENATE('Drop down options'!B3," ","Ending Balance")</f>
        <v>2024 Ending Balance</v>
      </c>
      <c r="C10" s="29">
        <v>0</v>
      </c>
      <c r="D10" s="29">
        <v>0</v>
      </c>
      <c r="E10" s="29">
        <v>0</v>
      </c>
      <c r="F10" s="70">
        <f>G10-H10</f>
        <v>0</v>
      </c>
      <c r="G10" s="29">
        <v>0</v>
      </c>
      <c r="H10" s="70">
        <f>SUM(I10:Z10)</f>
        <v>0</v>
      </c>
      <c r="I10" s="69">
        <v>0</v>
      </c>
      <c r="J10" s="69">
        <v>0</v>
      </c>
      <c r="K10" s="69">
        <v>0</v>
      </c>
      <c r="L10" s="69">
        <v>0</v>
      </c>
      <c r="M10" s="69">
        <v>0</v>
      </c>
      <c r="N10" s="69">
        <v>0</v>
      </c>
      <c r="O10" s="69">
        <v>0</v>
      </c>
      <c r="P10" s="69">
        <v>0</v>
      </c>
      <c r="Q10" s="69">
        <v>0</v>
      </c>
      <c r="R10" s="69">
        <v>0</v>
      </c>
      <c r="S10" s="69">
        <v>0</v>
      </c>
      <c r="T10" s="69">
        <v>0</v>
      </c>
      <c r="U10" s="69">
        <v>0</v>
      </c>
      <c r="V10" s="69">
        <v>0</v>
      </c>
      <c r="W10" s="69">
        <v>0</v>
      </c>
      <c r="X10" s="69">
        <v>0</v>
      </c>
      <c r="Y10" s="69">
        <v>0</v>
      </c>
      <c r="Z10" s="69">
        <v>0</v>
      </c>
    </row>
    <row r="11" spans="2:28" ht="15.75">
      <c r="B11" s="219" t="str">
        <f>CONCATENATE("Plus:"," ",'Drop down options'!B2," ","Income (P&amp;L line 15 to 17 &amp; 21)")</f>
        <v>Plus: 2025 Income (P&amp;L line 15 to 17 &amp; 21)</v>
      </c>
      <c r="C11" s="88">
        <f>'Consolidated - Profit &amp; Loss'!$J$42</f>
        <v>0</v>
      </c>
      <c r="D11" s="88">
        <f>'Consolidated - Profit &amp; Loss'!$L$24</f>
        <v>0</v>
      </c>
      <c r="E11" s="88">
        <f>'Consolidated - Profit &amp; Loss'!$N$24</f>
        <v>0</v>
      </c>
      <c r="F11" s="70">
        <f>G11-H11</f>
        <v>0</v>
      </c>
      <c r="G11" s="88">
        <f>'Consolidated - Profit &amp; Loss'!J24</f>
        <v>0</v>
      </c>
      <c r="H11" s="70">
        <f>SUM(I11:Z11)</f>
        <v>0</v>
      </c>
      <c r="I11" s="69">
        <v>0</v>
      </c>
      <c r="J11" s="69">
        <v>0</v>
      </c>
      <c r="K11" s="69">
        <v>0</v>
      </c>
      <c r="L11" s="69">
        <v>0</v>
      </c>
      <c r="M11" s="69">
        <v>0</v>
      </c>
      <c r="N11" s="69">
        <v>0</v>
      </c>
      <c r="O11" s="69">
        <v>0</v>
      </c>
      <c r="P11" s="69">
        <v>0</v>
      </c>
      <c r="Q11" s="69">
        <v>0</v>
      </c>
      <c r="R11" s="69">
        <v>0</v>
      </c>
      <c r="S11" s="69">
        <v>0</v>
      </c>
      <c r="T11" s="69">
        <v>0</v>
      </c>
      <c r="U11" s="69">
        <v>0</v>
      </c>
      <c r="V11" s="69">
        <v>0</v>
      </c>
      <c r="W11" s="69">
        <v>0</v>
      </c>
      <c r="X11" s="69">
        <v>0</v>
      </c>
      <c r="Y11" s="69">
        <v>0</v>
      </c>
      <c r="Z11" s="69">
        <v>0</v>
      </c>
    </row>
    <row r="12" spans="2:28" ht="15.75">
      <c r="B12" s="219" t="str">
        <f>CONCATENATE("Less:"," ",'Drop down options'!B2," ","Expenses (P&amp;L line 29 to 34)")</f>
        <v>Less: 2025 Expenses (P&amp;L line 29 to 34)</v>
      </c>
      <c r="C12" s="88">
        <f>'Consolidated - Profit &amp; Loss'!$J$48</f>
        <v>0</v>
      </c>
      <c r="D12" s="88">
        <f>'Consolidated - Profit &amp; Loss'!$L$36</f>
        <v>0</v>
      </c>
      <c r="E12" s="88">
        <f>'Consolidated - Profit &amp; Loss'!$N$36</f>
        <v>0</v>
      </c>
      <c r="F12" s="70">
        <f>G12-H12</f>
        <v>0</v>
      </c>
      <c r="G12" s="88">
        <f>'Consolidated - Profit &amp; Loss'!J36</f>
        <v>0</v>
      </c>
      <c r="H12" s="70">
        <f>SUM(I12:Z12)</f>
        <v>0</v>
      </c>
      <c r="I12" s="69">
        <v>0</v>
      </c>
      <c r="J12" s="69">
        <v>0</v>
      </c>
      <c r="K12" s="69">
        <v>0</v>
      </c>
      <c r="L12" s="69">
        <v>0</v>
      </c>
      <c r="M12" s="69">
        <v>0</v>
      </c>
      <c r="N12" s="69">
        <v>0</v>
      </c>
      <c r="O12" s="69">
        <v>0</v>
      </c>
      <c r="P12" s="69">
        <v>0</v>
      </c>
      <c r="Q12" s="69">
        <v>0</v>
      </c>
      <c r="R12" s="69">
        <v>0</v>
      </c>
      <c r="S12" s="69">
        <v>0</v>
      </c>
      <c r="T12" s="69">
        <v>0</v>
      </c>
      <c r="U12" s="69">
        <v>0</v>
      </c>
      <c r="V12" s="69">
        <v>0</v>
      </c>
      <c r="W12" s="69">
        <v>0</v>
      </c>
      <c r="X12" s="69">
        <v>0</v>
      </c>
      <c r="Y12" s="69">
        <v>0</v>
      </c>
      <c r="Z12" s="69">
        <v>0</v>
      </c>
      <c r="AB12" s="220"/>
    </row>
    <row r="13" spans="2:28" ht="15.75">
      <c r="B13" s="219" t="str">
        <f>CONCATENATE("Less:"," ",'Drop down options'!B2," ","Capital Expenditures (P&amp;L line 49)")</f>
        <v>Less: 2025 Capital Expenditures (P&amp;L line 49)</v>
      </c>
      <c r="C13" s="89"/>
      <c r="D13" s="88">
        <f>'Consolidated - Profit &amp; Loss'!$L$47</f>
        <v>0</v>
      </c>
      <c r="E13" s="88">
        <f>'Consolidated - Profit &amp; Loss'!$N$47</f>
        <v>0</v>
      </c>
      <c r="F13" s="70">
        <f>G13-H13</f>
        <v>0</v>
      </c>
      <c r="G13" s="88">
        <f>'Consolidated - Profit &amp; Loss'!J47</f>
        <v>0</v>
      </c>
      <c r="H13" s="70">
        <f>SUM(I13:Z13)</f>
        <v>0</v>
      </c>
      <c r="I13" s="69">
        <v>0</v>
      </c>
      <c r="J13" s="69">
        <v>0</v>
      </c>
      <c r="K13" s="69">
        <v>0</v>
      </c>
      <c r="L13" s="69">
        <v>0</v>
      </c>
      <c r="M13" s="69">
        <v>0</v>
      </c>
      <c r="N13" s="69">
        <v>0</v>
      </c>
      <c r="O13" s="69">
        <v>0</v>
      </c>
      <c r="P13" s="69">
        <v>0</v>
      </c>
      <c r="Q13" s="69">
        <v>0</v>
      </c>
      <c r="R13" s="69">
        <v>0</v>
      </c>
      <c r="S13" s="69">
        <v>0</v>
      </c>
      <c r="T13" s="69">
        <v>0</v>
      </c>
      <c r="U13" s="69">
        <v>0</v>
      </c>
      <c r="V13" s="69">
        <v>0</v>
      </c>
      <c r="W13" s="69">
        <v>0</v>
      </c>
      <c r="X13" s="69">
        <v>0</v>
      </c>
      <c r="Y13" s="69">
        <v>0</v>
      </c>
      <c r="Z13" s="69">
        <v>0</v>
      </c>
    </row>
    <row r="14" spans="2:28" ht="15.75">
      <c r="B14" s="219" t="str">
        <f>CONCATENATE("Less:"," ",'Drop down options'!B2," ","Capital Purchases (Equity ADJ)")</f>
        <v>Less: 2025 Capital Purchases (Equity ADJ)</v>
      </c>
      <c r="C14" s="323">
        <v>0</v>
      </c>
      <c r="D14" s="323">
        <v>0</v>
      </c>
      <c r="E14" s="323">
        <v>0</v>
      </c>
      <c r="F14" s="70">
        <f>G14-H14</f>
        <v>0</v>
      </c>
      <c r="G14" s="323">
        <v>0</v>
      </c>
      <c r="H14" s="70">
        <f>SUM(I14:Z14)</f>
        <v>0</v>
      </c>
      <c r="I14" s="29">
        <v>0</v>
      </c>
      <c r="J14" s="29">
        <v>0</v>
      </c>
      <c r="K14" s="29"/>
      <c r="L14" s="29">
        <v>0</v>
      </c>
      <c r="M14" s="29">
        <v>0</v>
      </c>
      <c r="N14" s="29">
        <v>0</v>
      </c>
      <c r="O14" s="29">
        <v>0</v>
      </c>
      <c r="P14" s="29">
        <v>0</v>
      </c>
      <c r="Q14" s="29">
        <v>0</v>
      </c>
      <c r="R14" s="29">
        <v>0</v>
      </c>
      <c r="S14" s="29">
        <v>0</v>
      </c>
      <c r="T14" s="29">
        <v>0</v>
      </c>
      <c r="U14" s="29">
        <v>0</v>
      </c>
      <c r="V14" s="29">
        <v>0</v>
      </c>
      <c r="W14" s="29">
        <v>0</v>
      </c>
      <c r="X14" s="29">
        <v>0</v>
      </c>
      <c r="Y14" s="29">
        <v>0</v>
      </c>
      <c r="Z14" s="29">
        <v>0</v>
      </c>
    </row>
    <row r="15" spans="2:28" ht="15.75">
      <c r="B15" s="219" t="s">
        <v>357</v>
      </c>
      <c r="C15" s="28">
        <f>C10+C11-C12-C13-C14</f>
        <v>0</v>
      </c>
      <c r="D15" s="28">
        <f t="shared" ref="D15:E15" si="0">D10+D11-D12-D13-D14</f>
        <v>0</v>
      </c>
      <c r="E15" s="28">
        <f t="shared" si="0"/>
        <v>0</v>
      </c>
      <c r="F15" s="70">
        <f>F10+F11-F12-F13-F14</f>
        <v>0</v>
      </c>
      <c r="G15" s="28">
        <f>G10+G11-G12-G13-G14</f>
        <v>0</v>
      </c>
      <c r="H15" s="70">
        <f>H10+H11-H12-H13-H14</f>
        <v>0</v>
      </c>
      <c r="I15" s="28">
        <f>I10+I11-I12-I13-I14</f>
        <v>0</v>
      </c>
      <c r="J15" s="28">
        <f t="shared" ref="J15:Z15" si="1">J10+J11-J12-J13-J14</f>
        <v>0</v>
      </c>
      <c r="K15" s="28">
        <f t="shared" si="1"/>
        <v>0</v>
      </c>
      <c r="L15" s="28">
        <f t="shared" si="1"/>
        <v>0</v>
      </c>
      <c r="M15" s="28">
        <f t="shared" si="1"/>
        <v>0</v>
      </c>
      <c r="N15" s="28">
        <f t="shared" si="1"/>
        <v>0</v>
      </c>
      <c r="O15" s="28">
        <f t="shared" si="1"/>
        <v>0</v>
      </c>
      <c r="P15" s="28">
        <f t="shared" si="1"/>
        <v>0</v>
      </c>
      <c r="Q15" s="28">
        <f t="shared" si="1"/>
        <v>0</v>
      </c>
      <c r="R15" s="28">
        <f t="shared" si="1"/>
        <v>0</v>
      </c>
      <c r="S15" s="28">
        <f t="shared" si="1"/>
        <v>0</v>
      </c>
      <c r="T15" s="28">
        <f t="shared" si="1"/>
        <v>0</v>
      </c>
      <c r="U15" s="28">
        <f t="shared" si="1"/>
        <v>0</v>
      </c>
      <c r="V15" s="28">
        <f t="shared" si="1"/>
        <v>0</v>
      </c>
      <c r="W15" s="28">
        <f t="shared" si="1"/>
        <v>0</v>
      </c>
      <c r="X15" s="28">
        <f t="shared" si="1"/>
        <v>0</v>
      </c>
      <c r="Y15" s="28">
        <f t="shared" si="1"/>
        <v>0</v>
      </c>
      <c r="Z15" s="28">
        <f t="shared" si="1"/>
        <v>0</v>
      </c>
    </row>
    <row r="16" spans="2:28" ht="15.75">
      <c r="B16" s="219" t="s">
        <v>358</v>
      </c>
      <c r="C16" s="90">
        <f>'Data Entry'!$K$263-'Data Entry'!$K$264</f>
        <v>0</v>
      </c>
      <c r="D16" s="90">
        <f>'Data Entry'!$M$263-'Data Entry'!$M$264</f>
        <v>0</v>
      </c>
      <c r="E16" s="90">
        <f>'Data Entry'!$N$263-'Data Entry'!$N$264</f>
        <v>0</v>
      </c>
      <c r="F16" s="91">
        <f>G16-H16</f>
        <v>0</v>
      </c>
      <c r="G16" s="90">
        <f>'Data Entry'!L263-'Data Entry'!L264</f>
        <v>0</v>
      </c>
      <c r="H16" s="91">
        <f>SUM(I16:Z16)</f>
        <v>0</v>
      </c>
      <c r="I16" s="97">
        <v>0</v>
      </c>
      <c r="J16" s="97">
        <v>0</v>
      </c>
      <c r="K16" s="97">
        <v>0</v>
      </c>
      <c r="L16" s="97">
        <v>0</v>
      </c>
      <c r="M16" s="97">
        <v>0</v>
      </c>
      <c r="N16" s="97">
        <v>0</v>
      </c>
      <c r="O16" s="97">
        <v>0</v>
      </c>
      <c r="P16" s="97">
        <v>0</v>
      </c>
      <c r="Q16" s="97">
        <v>0</v>
      </c>
      <c r="R16" s="97">
        <v>0</v>
      </c>
      <c r="S16" s="97">
        <v>0</v>
      </c>
      <c r="T16" s="97">
        <v>0</v>
      </c>
      <c r="U16" s="97">
        <v>0</v>
      </c>
      <c r="V16" s="97">
        <v>0</v>
      </c>
      <c r="W16" s="97">
        <v>0</v>
      </c>
      <c r="X16" s="97">
        <v>0</v>
      </c>
      <c r="Y16" s="97">
        <v>0</v>
      </c>
      <c r="Z16" s="97">
        <v>0</v>
      </c>
    </row>
    <row r="17" spans="2:26" ht="15.75">
      <c r="B17" s="219" t="str">
        <f>CONCATENATE('Drop down options'!B2," ","Ending Balance (Calculated)")</f>
        <v>2025 Ending Balance (Calculated)</v>
      </c>
      <c r="C17" s="28">
        <f t="shared" ref="C17:I17" si="2">C15+C16</f>
        <v>0</v>
      </c>
      <c r="D17" s="28">
        <f t="shared" si="2"/>
        <v>0</v>
      </c>
      <c r="E17" s="28">
        <f t="shared" si="2"/>
        <v>0</v>
      </c>
      <c r="F17" s="70">
        <f t="shared" si="2"/>
        <v>0</v>
      </c>
      <c r="G17" s="28">
        <f t="shared" si="2"/>
        <v>0</v>
      </c>
      <c r="H17" s="70">
        <f t="shared" si="2"/>
        <v>0</v>
      </c>
      <c r="I17" s="28">
        <f t="shared" si="2"/>
        <v>0</v>
      </c>
      <c r="J17" s="28">
        <f t="shared" ref="J17:Z17" si="3">J15+J16</f>
        <v>0</v>
      </c>
      <c r="K17" s="28">
        <f t="shared" si="3"/>
        <v>0</v>
      </c>
      <c r="L17" s="28">
        <f t="shared" ref="L17:P17" si="4">L15+L16</f>
        <v>0</v>
      </c>
      <c r="M17" s="28">
        <f t="shared" si="4"/>
        <v>0</v>
      </c>
      <c r="N17" s="28">
        <f t="shared" si="4"/>
        <v>0</v>
      </c>
      <c r="O17" s="28">
        <f t="shared" si="4"/>
        <v>0</v>
      </c>
      <c r="P17" s="28">
        <f t="shared" si="4"/>
        <v>0</v>
      </c>
      <c r="Q17" s="28">
        <f t="shared" ref="Q17:T17" si="5">Q15+Q16</f>
        <v>0</v>
      </c>
      <c r="R17" s="28">
        <f t="shared" si="5"/>
        <v>0</v>
      </c>
      <c r="S17" s="28">
        <f t="shared" si="5"/>
        <v>0</v>
      </c>
      <c r="T17" s="28">
        <f t="shared" si="5"/>
        <v>0</v>
      </c>
      <c r="U17" s="28">
        <f t="shared" si="3"/>
        <v>0</v>
      </c>
      <c r="V17" s="28">
        <f t="shared" si="3"/>
        <v>0</v>
      </c>
      <c r="W17" s="28">
        <f t="shared" si="3"/>
        <v>0</v>
      </c>
      <c r="X17" s="28">
        <f t="shared" si="3"/>
        <v>0</v>
      </c>
      <c r="Y17" s="28">
        <f t="shared" ref="Y17" si="6">Y15+Y16</f>
        <v>0</v>
      </c>
      <c r="Z17" s="28">
        <f t="shared" si="3"/>
        <v>0</v>
      </c>
    </row>
    <row r="18" spans="2:26" ht="15.75">
      <c r="B18" s="219" t="str">
        <f>CONCATENATE("Amount reported on"," ",'Drop down options'!B2," ","CFS B/S")</f>
        <v>Amount reported on 2025 CFS B/S</v>
      </c>
      <c r="C18" s="88">
        <f>'Balance Sheet'!$I$25</f>
        <v>0</v>
      </c>
      <c r="D18" s="88">
        <f>'Balance Sheet'!$I$27</f>
        <v>0</v>
      </c>
      <c r="E18" s="88">
        <f>'Balance Sheet'!$I$28</f>
        <v>0</v>
      </c>
      <c r="F18" s="70">
        <f>G18-H18</f>
        <v>0</v>
      </c>
      <c r="G18" s="88">
        <f>'Balance Sheet'!I26+'Balance Sheet'!I29</f>
        <v>0</v>
      </c>
      <c r="H18" s="70">
        <f>SUM(I18:Z18)</f>
        <v>0</v>
      </c>
      <c r="I18" s="29">
        <v>0</v>
      </c>
      <c r="J18" s="29">
        <v>0</v>
      </c>
      <c r="K18" s="29">
        <v>0</v>
      </c>
      <c r="L18" s="29">
        <v>0</v>
      </c>
      <c r="M18" s="29">
        <v>0</v>
      </c>
      <c r="N18" s="29">
        <v>0</v>
      </c>
      <c r="O18" s="29">
        <v>0</v>
      </c>
      <c r="P18" s="29">
        <v>0</v>
      </c>
      <c r="Q18" s="29">
        <v>0</v>
      </c>
      <c r="R18" s="29">
        <v>0</v>
      </c>
      <c r="S18" s="29">
        <v>0</v>
      </c>
      <c r="T18" s="29">
        <v>0</v>
      </c>
      <c r="U18" s="29">
        <v>0</v>
      </c>
      <c r="V18" s="29">
        <v>0</v>
      </c>
      <c r="W18" s="29">
        <v>0</v>
      </c>
      <c r="X18" s="29">
        <v>0</v>
      </c>
      <c r="Y18" s="29">
        <v>0</v>
      </c>
      <c r="Z18" s="29">
        <v>0</v>
      </c>
    </row>
    <row r="19" spans="2:26" ht="15.75">
      <c r="B19" s="221" t="s">
        <v>360</v>
      </c>
      <c r="C19" s="92">
        <f t="shared" ref="C19:J19" si="7">C18-C17</f>
        <v>0</v>
      </c>
      <c r="D19" s="92">
        <f>D18-D17</f>
        <v>0</v>
      </c>
      <c r="E19" s="92">
        <f t="shared" si="7"/>
        <v>0</v>
      </c>
      <c r="F19" s="93">
        <f>F18-F17</f>
        <v>0</v>
      </c>
      <c r="G19" s="92">
        <f t="shared" si="7"/>
        <v>0</v>
      </c>
      <c r="H19" s="93">
        <f>H18-H17</f>
        <v>0</v>
      </c>
      <c r="I19" s="92">
        <f>I18-I17</f>
        <v>0</v>
      </c>
      <c r="J19" s="92">
        <f t="shared" si="7"/>
        <v>0</v>
      </c>
      <c r="K19" s="92">
        <f t="shared" ref="K19:Z19" si="8">K18-K17</f>
        <v>0</v>
      </c>
      <c r="L19" s="92">
        <f t="shared" ref="L19:P19" si="9">L18-L17</f>
        <v>0</v>
      </c>
      <c r="M19" s="92">
        <f t="shared" si="9"/>
        <v>0</v>
      </c>
      <c r="N19" s="92">
        <f t="shared" si="9"/>
        <v>0</v>
      </c>
      <c r="O19" s="92">
        <f t="shared" si="9"/>
        <v>0</v>
      </c>
      <c r="P19" s="92">
        <f t="shared" si="9"/>
        <v>0</v>
      </c>
      <c r="Q19" s="92">
        <f t="shared" ref="Q19:T19" si="10">Q18-Q17</f>
        <v>0</v>
      </c>
      <c r="R19" s="92">
        <f t="shared" si="10"/>
        <v>0</v>
      </c>
      <c r="S19" s="92">
        <f t="shared" si="10"/>
        <v>0</v>
      </c>
      <c r="T19" s="92">
        <f t="shared" si="10"/>
        <v>0</v>
      </c>
      <c r="U19" s="92">
        <f t="shared" si="8"/>
        <v>0</v>
      </c>
      <c r="V19" s="92">
        <f t="shared" si="8"/>
        <v>0</v>
      </c>
      <c r="W19" s="92">
        <f t="shared" si="8"/>
        <v>0</v>
      </c>
      <c r="X19" s="92">
        <f t="shared" si="8"/>
        <v>0</v>
      </c>
      <c r="Y19" s="92">
        <f t="shared" ref="Y19" si="11">Y18-Y17</f>
        <v>0</v>
      </c>
      <c r="Z19" s="92">
        <f t="shared" si="8"/>
        <v>0</v>
      </c>
    </row>
    <row r="21" spans="2:26">
      <c r="B21" t="s">
        <v>362</v>
      </c>
    </row>
    <row r="22" spans="2:26">
      <c r="B22" s="387"/>
      <c r="C22" s="388"/>
      <c r="D22" s="388"/>
      <c r="E22" s="388"/>
      <c r="F22" s="388"/>
      <c r="G22" s="388"/>
      <c r="H22" s="389"/>
    </row>
    <row r="23" spans="2:26">
      <c r="B23" s="378"/>
      <c r="C23" s="379"/>
      <c r="D23" s="379"/>
      <c r="E23" s="379"/>
      <c r="F23" s="379"/>
      <c r="G23" s="379"/>
      <c r="H23" s="380"/>
    </row>
    <row r="24" spans="2:26">
      <c r="B24" s="378"/>
      <c r="C24" s="379"/>
      <c r="D24" s="379"/>
      <c r="E24" s="379"/>
      <c r="F24" s="379"/>
      <c r="G24" s="379"/>
      <c r="H24" s="380"/>
    </row>
    <row r="25" spans="2:26">
      <c r="B25" s="378"/>
      <c r="C25" s="379"/>
      <c r="D25" s="379"/>
      <c r="E25" s="379"/>
      <c r="F25" s="379"/>
      <c r="G25" s="379"/>
      <c r="H25" s="380"/>
    </row>
    <row r="26" spans="2:26">
      <c r="B26" s="378"/>
      <c r="C26" s="379"/>
      <c r="D26" s="379"/>
      <c r="E26" s="379"/>
      <c r="F26" s="379"/>
      <c r="G26" s="379"/>
      <c r="H26" s="380"/>
    </row>
    <row r="27" spans="2:26">
      <c r="B27" s="378"/>
      <c r="C27" s="379"/>
      <c r="D27" s="379"/>
      <c r="E27" s="379"/>
      <c r="F27" s="379"/>
      <c r="G27" s="379"/>
      <c r="H27" s="380"/>
    </row>
    <row r="28" spans="2:26">
      <c r="B28" s="378"/>
      <c r="C28" s="379"/>
      <c r="D28" s="379"/>
      <c r="E28" s="379"/>
      <c r="F28" s="379"/>
      <c r="G28" s="379"/>
      <c r="H28" s="380"/>
    </row>
    <row r="29" spans="2:26">
      <c r="B29" s="378"/>
      <c r="C29" s="379"/>
      <c r="D29" s="379"/>
      <c r="E29" s="379"/>
      <c r="F29" s="379"/>
      <c r="G29" s="379"/>
      <c r="H29" s="380"/>
    </row>
    <row r="30" spans="2:26">
      <c r="B30" s="378"/>
      <c r="C30" s="379"/>
      <c r="D30" s="379"/>
      <c r="E30" s="379"/>
      <c r="F30" s="379"/>
      <c r="G30" s="379"/>
      <c r="H30" s="380"/>
    </row>
    <row r="31" spans="2:26">
      <c r="B31" s="378"/>
      <c r="C31" s="379"/>
      <c r="D31" s="379"/>
      <c r="E31" s="379"/>
      <c r="F31" s="379"/>
      <c r="G31" s="379"/>
      <c r="H31" s="380"/>
    </row>
    <row r="32" spans="2:26">
      <c r="B32" s="378"/>
      <c r="C32" s="379"/>
      <c r="D32" s="379"/>
      <c r="E32" s="379"/>
      <c r="F32" s="379"/>
      <c r="G32" s="379"/>
      <c r="H32" s="380"/>
    </row>
    <row r="33" spans="2:8">
      <c r="B33" s="378"/>
      <c r="C33" s="379"/>
      <c r="D33" s="379"/>
      <c r="E33" s="379"/>
      <c r="F33" s="379"/>
      <c r="G33" s="379"/>
      <c r="H33" s="380"/>
    </row>
    <row r="34" spans="2:8">
      <c r="B34" s="381"/>
      <c r="C34" s="382"/>
      <c r="D34" s="382"/>
      <c r="E34" s="382"/>
      <c r="F34" s="382"/>
      <c r="G34" s="382"/>
      <c r="H34" s="383"/>
    </row>
  </sheetData>
  <sheetProtection algorithmName="SHA-512" hashValue="eEWYyHWGSl+4601p8EEF4XeAIqhQ8NDLJMman2J0bPGXMygWX5EINoLpnxB6UbdYXd5R1qXkCj2GRkPSQNhu3g==" saltValue="99DUrSN5oCTWhyBEJuAMsA==" spinCount="100000" sheet="1" formatColumns="0"/>
  <mergeCells count="21">
    <mergeCell ref="B32:H32"/>
    <mergeCell ref="B33:H33"/>
    <mergeCell ref="B34:H34"/>
    <mergeCell ref="C6:H6"/>
    <mergeCell ref="C8:H8"/>
    <mergeCell ref="C7:H7"/>
    <mergeCell ref="B27:H27"/>
    <mergeCell ref="B28:H28"/>
    <mergeCell ref="B29:H29"/>
    <mergeCell ref="B30:H30"/>
    <mergeCell ref="B31:H31"/>
    <mergeCell ref="B22:H22"/>
    <mergeCell ref="B23:H23"/>
    <mergeCell ref="B24:H24"/>
    <mergeCell ref="B25:H25"/>
    <mergeCell ref="B26:H26"/>
    <mergeCell ref="C1:H1"/>
    <mergeCell ref="C2:H2"/>
    <mergeCell ref="C3:H3"/>
    <mergeCell ref="C4:H4"/>
    <mergeCell ref="C5:H5"/>
  </mergeCells>
  <dataValidations count="1">
    <dataValidation allowBlank="1" showInputMessage="1" showErrorMessage="1" promptTitle="Only use if you Depreciate" prompt="Enter the amount Fixed Assets was increased due to Capital Purchase." sqref="C14:E14 G14 I14:Z14" xr:uid="{1E7052A3-4690-4FA5-AADA-AE29B6DCBCBA}"/>
  </dataValidations>
  <hyperlinks>
    <hyperlink ref="B1" location="'Table of Contents'!D3" display="'Table of Contents'!D3" xr:uid="{01754336-FB36-4D73-915F-AE28D446433B}"/>
  </hyperlinks>
  <pageMargins left="0.7" right="0.7" top="0.75" bottom="0.75" header="0.3" footer="0.3"/>
  <pageSetup scale="73"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7979"/>
    <pageSetUpPr fitToPage="1"/>
  </sheetPr>
  <dimension ref="A1:J55"/>
  <sheetViews>
    <sheetView zoomScale="110" zoomScaleNormal="110" workbookViewId="0">
      <selection activeCell="F19" sqref="F19"/>
    </sheetView>
  </sheetViews>
  <sheetFormatPr defaultRowHeight="12.75"/>
  <cols>
    <col min="1" max="1" width="11.5703125" customWidth="1"/>
    <col min="2" max="2" width="3.140625" style="24" customWidth="1"/>
    <col min="3" max="3" width="26.7109375" customWidth="1"/>
    <col min="4" max="4" width="13.140625" customWidth="1"/>
    <col min="5" max="5" width="15.140625" customWidth="1"/>
    <col min="6" max="6" width="42.28515625" customWidth="1"/>
    <col min="7" max="7" width="7" customWidth="1"/>
  </cols>
  <sheetData>
    <row r="1" spans="1:10" ht="15">
      <c r="A1" s="363" t="str">
        <f>'Drop down options'!$D$2</f>
        <v>RETURN TO TABLE OF CONTENTS</v>
      </c>
      <c r="B1" s="363"/>
      <c r="C1" s="363"/>
      <c r="F1" s="1" t="s">
        <v>109</v>
      </c>
      <c r="G1" s="191">
        <f>'Data Entry'!G2</f>
        <v>0</v>
      </c>
    </row>
    <row r="2" spans="1:10">
      <c r="A2" s="377" t="str">
        <f>'Data Entry'!C2</f>
        <v/>
      </c>
      <c r="B2" s="377"/>
      <c r="C2" s="377"/>
      <c r="D2" s="377"/>
      <c r="E2" s="377"/>
      <c r="F2" s="377"/>
      <c r="G2" s="195"/>
      <c r="H2" s="24"/>
      <c r="I2" s="24"/>
      <c r="J2" s="3"/>
    </row>
    <row r="3" spans="1:10">
      <c r="A3" s="392" t="str">
        <f>'Data Entry'!C3</f>
        <v/>
      </c>
      <c r="B3" s="392"/>
      <c r="C3" s="392"/>
      <c r="D3" s="392"/>
      <c r="E3" s="392"/>
      <c r="F3" s="392"/>
      <c r="G3" s="24"/>
      <c r="H3" s="24"/>
      <c r="I3" s="24"/>
      <c r="J3" s="3"/>
    </row>
    <row r="4" spans="1:10">
      <c r="A4" s="393" t="s">
        <v>110</v>
      </c>
      <c r="B4" s="393"/>
      <c r="C4" s="393"/>
      <c r="D4" s="393"/>
      <c r="E4" s="393"/>
      <c r="F4" s="393"/>
      <c r="G4" s="24"/>
      <c r="H4" s="24"/>
      <c r="I4" s="24"/>
      <c r="J4" s="3"/>
    </row>
    <row r="5" spans="1:10">
      <c r="A5" s="390" t="s">
        <v>55</v>
      </c>
      <c r="B5" s="390"/>
      <c r="C5" s="390"/>
      <c r="D5" s="390"/>
      <c r="E5" s="390"/>
      <c r="F5" s="390"/>
      <c r="G5" s="24"/>
      <c r="H5" s="24"/>
      <c r="I5" s="24"/>
      <c r="J5" s="3"/>
    </row>
    <row r="6" spans="1:10">
      <c r="A6" s="390" t="str">
        <f>CONCATENATE("AS OF JUNE 30,"," ",'Drop down options'!B2)</f>
        <v>AS OF JUNE 30, 2025</v>
      </c>
      <c r="B6" s="390"/>
      <c r="C6" s="390"/>
      <c r="D6" s="390"/>
      <c r="E6" s="390"/>
      <c r="F6" s="390"/>
      <c r="G6" s="24"/>
      <c r="H6" s="24"/>
      <c r="I6" s="24"/>
      <c r="J6" s="3"/>
    </row>
    <row r="7" spans="1:10" ht="13.5" customHeight="1">
      <c r="A7" s="391"/>
      <c r="B7" s="391"/>
      <c r="C7" s="391"/>
      <c r="D7" s="391"/>
      <c r="E7" s="391"/>
      <c r="F7" s="391"/>
    </row>
    <row r="8" spans="1:10" s="25" customFormat="1">
      <c r="A8" s="372" t="s">
        <v>56</v>
      </c>
      <c r="B8" s="372"/>
      <c r="C8" s="372"/>
      <c r="D8" s="372"/>
      <c r="E8" s="372"/>
      <c r="F8" s="372"/>
    </row>
    <row r="9" spans="1:10" s="25" customFormat="1">
      <c r="A9" s="372" t="s">
        <v>57</v>
      </c>
      <c r="B9" s="372"/>
      <c r="C9" s="372"/>
      <c r="D9" s="372"/>
      <c r="E9" s="372"/>
      <c r="F9" s="372"/>
    </row>
    <row r="10" spans="1:10" ht="9" customHeight="1"/>
    <row r="11" spans="1:10">
      <c r="A11" s="384" t="s">
        <v>344</v>
      </c>
      <c r="B11" s="384"/>
      <c r="C11" s="384"/>
      <c r="D11" s="384"/>
      <c r="E11" s="384"/>
      <c r="F11" s="384"/>
    </row>
    <row r="12" spans="1:10">
      <c r="A12" s="400" t="s">
        <v>406</v>
      </c>
      <c r="B12" s="401"/>
      <c r="C12" s="401"/>
      <c r="D12" s="401"/>
      <c r="E12" s="401"/>
      <c r="F12" s="401"/>
    </row>
    <row r="13" spans="1:10">
      <c r="A13" s="372" t="s">
        <v>407</v>
      </c>
      <c r="B13" s="373"/>
      <c r="C13" s="373"/>
      <c r="D13" s="373"/>
      <c r="E13" s="373"/>
      <c r="F13" s="373"/>
    </row>
    <row r="14" spans="1:10">
      <c r="A14" s="402" t="s">
        <v>345</v>
      </c>
      <c r="B14" s="403"/>
      <c r="C14" s="403"/>
      <c r="D14" s="403"/>
      <c r="E14" s="403"/>
      <c r="F14" s="403"/>
    </row>
    <row r="15" spans="1:10">
      <c r="A15" s="198"/>
      <c r="B15" s="200"/>
      <c r="C15" s="199"/>
      <c r="D15" s="199"/>
      <c r="E15" s="199"/>
      <c r="F15" s="199"/>
    </row>
    <row r="16" spans="1:10" ht="22.5" customHeight="1">
      <c r="A16" s="201" t="str">
        <f>IF(ABS('Data Entry'!M104+'Data Entry'!L104+'Data Entry'!N104-SUM(E19:E38))&lt;5,"","YOUR RESTRICTED NET ASSETS ARE NOT IN BALANCE!")</f>
        <v/>
      </c>
      <c r="D16" s="202"/>
    </row>
    <row r="17" spans="1:6">
      <c r="A17" s="203"/>
    </row>
    <row r="18" spans="1:6" ht="25.5">
      <c r="A18" s="25"/>
      <c r="B18" s="66" t="s">
        <v>1138</v>
      </c>
      <c r="C18" s="192" t="s">
        <v>58</v>
      </c>
      <c r="D18" s="192" t="s">
        <v>100</v>
      </c>
      <c r="E18" s="192" t="s">
        <v>59</v>
      </c>
      <c r="F18" s="192" t="s">
        <v>76</v>
      </c>
    </row>
    <row r="19" spans="1:6">
      <c r="A19" s="25"/>
      <c r="B19" s="189">
        <v>1</v>
      </c>
      <c r="C19" s="204" t="str">
        <f>'Restricted Reconciliation'!I9</f>
        <v>Scholarship</v>
      </c>
      <c r="D19" s="205">
        <v>2810</v>
      </c>
      <c r="E19" s="74">
        <f>'Restricted Reconciliation'!I18</f>
        <v>0</v>
      </c>
      <c r="F19" s="148"/>
    </row>
    <row r="20" spans="1:6">
      <c r="B20" s="189">
        <v>2</v>
      </c>
      <c r="C20" s="186" t="str">
        <f>'Restricted Reconciliation'!J9</f>
        <v>Endowment</v>
      </c>
      <c r="D20" s="205">
        <v>2820</v>
      </c>
      <c r="E20" s="74">
        <f>'Restricted Reconciliation'!J18</f>
        <v>0</v>
      </c>
      <c r="F20" s="148"/>
    </row>
    <row r="21" spans="1:6">
      <c r="B21" s="205">
        <v>3</v>
      </c>
      <c r="C21" s="206" t="str">
        <f>'Restricted Reconciliation'!D9</f>
        <v>Faith in Our Future (FIOF)</v>
      </c>
      <c r="D21" s="205">
        <v>2850</v>
      </c>
      <c r="E21" s="74">
        <f>'Restricted Reconciliation'!D18</f>
        <v>0</v>
      </c>
      <c r="F21" s="207" t="s">
        <v>926</v>
      </c>
    </row>
    <row r="22" spans="1:6">
      <c r="B22" s="189">
        <v>4</v>
      </c>
      <c r="C22" s="208" t="str">
        <f>'Restricted Reconciliation'!E9</f>
        <v>Love One Another (LOA)</v>
      </c>
      <c r="D22" s="209">
        <v>2850</v>
      </c>
      <c r="E22" s="74">
        <f>'Restricted Reconciliation'!E18</f>
        <v>0</v>
      </c>
      <c r="F22" s="207" t="s">
        <v>926</v>
      </c>
    </row>
    <row r="23" spans="1:6">
      <c r="B23" s="189">
        <v>5</v>
      </c>
      <c r="C23" s="186" t="str">
        <f>'Restricted Reconciliation'!K9</f>
        <v>&lt;&lt;Enter Fund Name Here&gt;&gt;</v>
      </c>
      <c r="D23" s="189">
        <v>2890</v>
      </c>
      <c r="E23" s="74">
        <f>'Restricted Reconciliation'!K18</f>
        <v>0</v>
      </c>
      <c r="F23" s="148"/>
    </row>
    <row r="24" spans="1:6">
      <c r="B24" s="189">
        <v>6</v>
      </c>
      <c r="C24" s="186" t="str">
        <f>'Restricted Reconciliation'!L9</f>
        <v>&lt;&lt;Enter Fund Name Here&gt;&gt;</v>
      </c>
      <c r="D24" s="189">
        <v>2890</v>
      </c>
      <c r="E24" s="74">
        <f>'Restricted Reconciliation'!L18</f>
        <v>0</v>
      </c>
      <c r="F24" s="148"/>
    </row>
    <row r="25" spans="1:6">
      <c r="B25" s="205">
        <v>7</v>
      </c>
      <c r="C25" s="186" t="str">
        <f>'Restricted Reconciliation'!M9</f>
        <v>&lt;&lt;Enter Fund Name Here&gt;&gt;</v>
      </c>
      <c r="D25" s="189">
        <v>2890</v>
      </c>
      <c r="E25" s="74">
        <f>'Restricted Reconciliation'!M18</f>
        <v>0</v>
      </c>
      <c r="F25" s="148"/>
    </row>
    <row r="26" spans="1:6">
      <c r="B26" s="189">
        <v>8</v>
      </c>
      <c r="C26" s="186" t="str">
        <f>'Restricted Reconciliation'!N9</f>
        <v>&lt;&lt;Enter Fund Name Here&gt;&gt;</v>
      </c>
      <c r="D26" s="189">
        <v>2890</v>
      </c>
      <c r="E26" s="74">
        <f>'Restricted Reconciliation'!N18</f>
        <v>0</v>
      </c>
      <c r="F26" s="148"/>
    </row>
    <row r="27" spans="1:6">
      <c r="B27" s="189">
        <v>9</v>
      </c>
      <c r="C27" s="186" t="str">
        <f>'Restricted Reconciliation'!O9</f>
        <v>&lt;&lt;Enter Fund Name Here&gt;&gt;</v>
      </c>
      <c r="D27" s="189">
        <v>2890</v>
      </c>
      <c r="E27" s="74">
        <f>'Restricted Reconciliation'!O18</f>
        <v>0</v>
      </c>
      <c r="F27" s="148"/>
    </row>
    <row r="28" spans="1:6">
      <c r="B28" s="205">
        <v>10</v>
      </c>
      <c r="C28" s="186" t="str">
        <f>'Restricted Reconciliation'!P9</f>
        <v>&lt;&lt;Enter Fund Name Here&gt;&gt;</v>
      </c>
      <c r="D28" s="189">
        <v>2890</v>
      </c>
      <c r="E28" s="74">
        <f>'Restricted Reconciliation'!P18</f>
        <v>0</v>
      </c>
      <c r="F28" s="148"/>
    </row>
    <row r="29" spans="1:6">
      <c r="B29" s="189">
        <v>11</v>
      </c>
      <c r="C29" s="186" t="str">
        <f>'Restricted Reconciliation'!Q9</f>
        <v>&lt;&lt;Enter Fund Name Here&gt;&gt;</v>
      </c>
      <c r="D29" s="189">
        <v>2890</v>
      </c>
      <c r="E29" s="74">
        <f>'Restricted Reconciliation'!Q18</f>
        <v>0</v>
      </c>
      <c r="F29" s="148"/>
    </row>
    <row r="30" spans="1:6">
      <c r="B30" s="189">
        <v>12</v>
      </c>
      <c r="C30" s="186" t="str">
        <f>'Restricted Reconciliation'!R9</f>
        <v>&lt;&lt;Enter Fund Name Here&gt;&gt;</v>
      </c>
      <c r="D30" s="189">
        <v>2890</v>
      </c>
      <c r="E30" s="74">
        <f>'Restricted Reconciliation'!R18</f>
        <v>0</v>
      </c>
      <c r="F30" s="148"/>
    </row>
    <row r="31" spans="1:6">
      <c r="B31" s="205">
        <v>13</v>
      </c>
      <c r="C31" s="186" t="str">
        <f>'Restricted Reconciliation'!S9</f>
        <v>&lt;&lt;Enter Fund Name Here&gt;&gt;</v>
      </c>
      <c r="D31" s="189">
        <v>2890</v>
      </c>
      <c r="E31" s="74">
        <f>'Restricted Reconciliation'!S18</f>
        <v>0</v>
      </c>
      <c r="F31" s="148"/>
    </row>
    <row r="32" spans="1:6">
      <c r="B32" s="189">
        <v>14</v>
      </c>
      <c r="C32" s="186" t="str">
        <f>'Restricted Reconciliation'!T9</f>
        <v>&lt;&lt;Enter Fund Name Here&gt;&gt;</v>
      </c>
      <c r="D32" s="189">
        <v>2890</v>
      </c>
      <c r="E32" s="74">
        <f>'Restricted Reconciliation'!T18</f>
        <v>0</v>
      </c>
      <c r="F32" s="148"/>
    </row>
    <row r="33" spans="1:6">
      <c r="B33" s="189">
        <v>15</v>
      </c>
      <c r="C33" s="186" t="str">
        <f>'Restricted Reconciliation'!U9</f>
        <v>&lt;&lt;Enter Fund Name Here&gt;&gt;</v>
      </c>
      <c r="D33" s="189">
        <v>2890</v>
      </c>
      <c r="E33" s="74">
        <f>'Restricted Reconciliation'!U18</f>
        <v>0</v>
      </c>
      <c r="F33" s="148"/>
    </row>
    <row r="34" spans="1:6">
      <c r="B34" s="205">
        <v>16</v>
      </c>
      <c r="C34" s="186" t="str">
        <f>'Restricted Reconciliation'!V9</f>
        <v>&lt;&lt;Enter Fund Name Here&gt;&gt;</v>
      </c>
      <c r="D34" s="189">
        <v>2890</v>
      </c>
      <c r="E34" s="74">
        <f>'Restricted Reconciliation'!V18</f>
        <v>0</v>
      </c>
      <c r="F34" s="148"/>
    </row>
    <row r="35" spans="1:6">
      <c r="B35" s="189">
        <v>17</v>
      </c>
      <c r="C35" s="186" t="str">
        <f>'Restricted Reconciliation'!W9</f>
        <v>&lt;&lt;Enter Fund Name Here&gt;&gt;</v>
      </c>
      <c r="D35" s="189">
        <v>2890</v>
      </c>
      <c r="E35" s="74">
        <f>'Restricted Reconciliation'!W18</f>
        <v>0</v>
      </c>
      <c r="F35" s="148"/>
    </row>
    <row r="36" spans="1:6">
      <c r="B36" s="189">
        <v>18</v>
      </c>
      <c r="C36" s="186" t="str">
        <f>'Restricted Reconciliation'!X9</f>
        <v>&lt;&lt;Enter Fund Name Here&gt;&gt;</v>
      </c>
      <c r="D36" s="189">
        <v>2890</v>
      </c>
      <c r="E36" s="74">
        <f>'Restricted Reconciliation'!X18</f>
        <v>0</v>
      </c>
      <c r="F36" s="148"/>
    </row>
    <row r="37" spans="1:6">
      <c r="B37" s="189">
        <v>19</v>
      </c>
      <c r="C37" s="186" t="str">
        <f>'Restricted Reconciliation'!Y9</f>
        <v>&lt;&lt;Enter Fund Name Here&gt;&gt;</v>
      </c>
      <c r="D37" s="189">
        <v>2890</v>
      </c>
      <c r="E37" s="74">
        <f>'Restricted Reconciliation'!Y18</f>
        <v>0</v>
      </c>
      <c r="F37" s="148"/>
    </row>
    <row r="38" spans="1:6">
      <c r="B38" s="205">
        <v>20</v>
      </c>
      <c r="C38" s="186" t="str">
        <f>'Restricted Reconciliation'!Z9</f>
        <v>&lt;&lt;Enter Fund Name Here&gt;&gt;</v>
      </c>
      <c r="D38" s="189">
        <v>2890</v>
      </c>
      <c r="E38" s="74">
        <f>'Restricted Reconciliation'!Z18</f>
        <v>0</v>
      </c>
      <c r="F38" s="148"/>
    </row>
    <row r="41" spans="1:6">
      <c r="B41" s="210" t="s">
        <v>365</v>
      </c>
    </row>
    <row r="42" spans="1:6">
      <c r="A42" s="211"/>
      <c r="B42" s="404"/>
      <c r="C42" s="405"/>
      <c r="D42" s="405"/>
      <c r="E42" s="405"/>
      <c r="F42" s="406"/>
    </row>
    <row r="43" spans="1:6">
      <c r="A43" s="211"/>
      <c r="B43" s="394"/>
      <c r="C43" s="395"/>
      <c r="D43" s="395"/>
      <c r="E43" s="395"/>
      <c r="F43" s="396"/>
    </row>
    <row r="44" spans="1:6">
      <c r="A44" s="211"/>
      <c r="B44" s="394"/>
      <c r="C44" s="395"/>
      <c r="D44" s="395"/>
      <c r="E44" s="395"/>
      <c r="F44" s="396"/>
    </row>
    <row r="45" spans="1:6">
      <c r="A45" s="211"/>
      <c r="B45" s="394"/>
      <c r="C45" s="395"/>
      <c r="D45" s="395"/>
      <c r="E45" s="395"/>
      <c r="F45" s="396"/>
    </row>
    <row r="46" spans="1:6">
      <c r="A46" s="211"/>
      <c r="B46" s="394"/>
      <c r="C46" s="395"/>
      <c r="D46" s="395"/>
      <c r="E46" s="395"/>
      <c r="F46" s="396"/>
    </row>
    <row r="47" spans="1:6">
      <c r="A47" s="211"/>
      <c r="B47" s="394"/>
      <c r="C47" s="395"/>
      <c r="D47" s="395"/>
      <c r="E47" s="395"/>
      <c r="F47" s="396"/>
    </row>
    <row r="48" spans="1:6">
      <c r="A48" s="211"/>
      <c r="B48" s="394"/>
      <c r="C48" s="395"/>
      <c r="D48" s="395"/>
      <c r="E48" s="395"/>
      <c r="F48" s="396"/>
    </row>
    <row r="49" spans="1:6">
      <c r="A49" s="211"/>
      <c r="B49" s="394"/>
      <c r="C49" s="395"/>
      <c r="D49" s="395"/>
      <c r="E49" s="395"/>
      <c r="F49" s="396"/>
    </row>
    <row r="50" spans="1:6">
      <c r="A50" s="211"/>
      <c r="B50" s="394"/>
      <c r="C50" s="395"/>
      <c r="D50" s="395"/>
      <c r="E50" s="395"/>
      <c r="F50" s="396"/>
    </row>
    <row r="51" spans="1:6">
      <c r="A51" s="211"/>
      <c r="B51" s="394"/>
      <c r="C51" s="395"/>
      <c r="D51" s="395"/>
      <c r="E51" s="395"/>
      <c r="F51" s="396"/>
    </row>
    <row r="52" spans="1:6">
      <c r="A52" s="211"/>
      <c r="B52" s="394"/>
      <c r="C52" s="395"/>
      <c r="D52" s="395"/>
      <c r="E52" s="395"/>
      <c r="F52" s="396"/>
    </row>
    <row r="53" spans="1:6">
      <c r="A53" s="211"/>
      <c r="B53" s="394"/>
      <c r="C53" s="395"/>
      <c r="D53" s="395"/>
      <c r="E53" s="395"/>
      <c r="F53" s="396"/>
    </row>
    <row r="54" spans="1:6">
      <c r="A54" s="211"/>
      <c r="B54" s="394"/>
      <c r="C54" s="395"/>
      <c r="D54" s="395"/>
      <c r="E54" s="395"/>
      <c r="F54" s="396"/>
    </row>
    <row r="55" spans="1:6">
      <c r="A55" s="211"/>
      <c r="B55" s="397"/>
      <c r="C55" s="398"/>
      <c r="D55" s="398"/>
      <c r="E55" s="398"/>
      <c r="F55" s="399"/>
    </row>
  </sheetData>
  <sheetProtection algorithmName="SHA-512" hashValue="uibKn8OPvKPa7YBg/ku6+qrTRnqfITA0FwOxRQTa53cuT0G144ONcIxZKdYhVJCDztZTzvxWTOBMfXQRAZDrgA==" saltValue="t4r4nk3ac3wtiqG56H64uQ==" spinCount="100000" sheet="1" formatRows="0"/>
  <mergeCells count="27">
    <mergeCell ref="A12:F12"/>
    <mergeCell ref="A13:F13"/>
    <mergeCell ref="A14:F14"/>
    <mergeCell ref="B42:F42"/>
    <mergeCell ref="B43:F43"/>
    <mergeCell ref="B54:F54"/>
    <mergeCell ref="B55:F55"/>
    <mergeCell ref="B44:F44"/>
    <mergeCell ref="B45:F45"/>
    <mergeCell ref="B51:F51"/>
    <mergeCell ref="B52:F52"/>
    <mergeCell ref="B53:F53"/>
    <mergeCell ref="B46:F46"/>
    <mergeCell ref="B47:F47"/>
    <mergeCell ref="B48:F48"/>
    <mergeCell ref="B49:F49"/>
    <mergeCell ref="B50:F50"/>
    <mergeCell ref="A1:C1"/>
    <mergeCell ref="A2:F2"/>
    <mergeCell ref="A3:F3"/>
    <mergeCell ref="A4:F4"/>
    <mergeCell ref="A5:F5"/>
    <mergeCell ref="A11:F11"/>
    <mergeCell ref="A6:F6"/>
    <mergeCell ref="A7:F7"/>
    <mergeCell ref="A8:F8"/>
    <mergeCell ref="A9:F9"/>
  </mergeCells>
  <phoneticPr fontId="29" type="noConversion"/>
  <dataValidations count="2">
    <dataValidation allowBlank="1" showInputMessage="1" showErrorMessage="1" promptTitle="Enter Fund " prompt="Enter the Fund name on the &quot;Restricted &amp; Debt Recon Tab&quot;" sqref="C23" xr:uid="{21A0DACC-5D99-4C53-8B60-FF788C88432B}"/>
    <dataValidation allowBlank="1" showInputMessage="1" showErrorMessage="1" promptTitle="Enter Fund " prompt="Enter the Fund name on the &quot;Restricted &amp; Debt Recon Tab&quot; on Row 15" sqref="C24:C38" xr:uid="{D01101E8-397B-4614-AAED-4F5774085C4E}"/>
  </dataValidations>
  <hyperlinks>
    <hyperlink ref="A1" location="'Table of Contents'!D3" display="'Table of Contents'!D3" xr:uid="{5A788E50-7757-410B-918A-D88BD1B2EF35}"/>
  </hyperlinks>
  <printOptions gridLines="1"/>
  <pageMargins left="0.52" right="0.42" top="1" bottom="1" header="0.5" footer="0.5"/>
  <pageSetup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3E808-5FDA-432C-AE6C-90CD6B6968A6}">
  <sheetPr>
    <tabColor rgb="FFFF7979"/>
  </sheetPr>
  <dimension ref="A1:G101"/>
  <sheetViews>
    <sheetView topLeftCell="A6" zoomScale="110" zoomScaleNormal="110" workbookViewId="0">
      <selection activeCell="C10" sqref="C10"/>
    </sheetView>
  </sheetViews>
  <sheetFormatPr defaultRowHeight="12.75"/>
  <cols>
    <col min="2" max="2" width="54.7109375" bestFit="1" customWidth="1"/>
    <col min="3" max="3" width="22.42578125" customWidth="1"/>
    <col min="4" max="4" width="3.7109375" customWidth="1"/>
    <col min="5" max="6" width="40.7109375" customWidth="1"/>
    <col min="7" max="7" width="27" customWidth="1"/>
  </cols>
  <sheetData>
    <row r="1" spans="1:3" ht="15">
      <c r="A1" s="363" t="str">
        <f>'Drop down options'!$D$2</f>
        <v>RETURN TO TABLE OF CONTENTS</v>
      </c>
      <c r="B1" s="363"/>
      <c r="C1" s="363"/>
    </row>
    <row r="2" spans="1:3" ht="15.95" customHeight="1">
      <c r="A2" s="194"/>
      <c r="B2" s="363"/>
      <c r="C2" s="363"/>
    </row>
    <row r="3" spans="1:3" ht="15.95" customHeight="1">
      <c r="A3" s="194"/>
      <c r="B3" s="377" t="str">
        <f>'Data Entry'!C2</f>
        <v/>
      </c>
      <c r="C3" s="377"/>
    </row>
    <row r="4" spans="1:3" ht="15.95" customHeight="1">
      <c r="A4" s="194"/>
      <c r="B4" s="392" t="str">
        <f>'Data Entry'!C3</f>
        <v/>
      </c>
      <c r="C4" s="392"/>
    </row>
    <row r="5" spans="1:3" ht="15.95" customHeight="1">
      <c r="A5" s="194"/>
      <c r="B5" s="393" t="s">
        <v>110</v>
      </c>
      <c r="C5" s="393"/>
    </row>
    <row r="6" spans="1:3" ht="15.95" customHeight="1">
      <c r="A6" s="194"/>
      <c r="B6" s="390" t="s">
        <v>1203</v>
      </c>
      <c r="C6" s="390"/>
    </row>
    <row r="7" spans="1:3" ht="15.95" customHeight="1">
      <c r="B7" s="390" t="str">
        <f>CONCATENATE("AS OF JUNE 30,"," ",'Drop down options'!B2)</f>
        <v>AS OF JUNE 30, 2025</v>
      </c>
      <c r="C7" s="390"/>
    </row>
    <row r="8" spans="1:3" ht="15.95" customHeight="1" thickBot="1">
      <c r="B8" s="417"/>
      <c r="C8" s="417"/>
    </row>
    <row r="9" spans="1:3" ht="16.5" thickBot="1">
      <c r="B9" s="415" t="s">
        <v>387</v>
      </c>
      <c r="C9" s="416"/>
    </row>
    <row r="10" spans="1:3" ht="15.95" customHeight="1">
      <c r="B10" s="309" t="str">
        <f>CONCATENATE('Drop down options'!B3," ","Ending Total Net Assets Balance")</f>
        <v>2024 Ending Total Net Assets Balance</v>
      </c>
      <c r="C10" s="34">
        <v>0</v>
      </c>
    </row>
    <row r="11" spans="1:3" ht="15.95" customHeight="1">
      <c r="B11" s="309" t="str">
        <f>CONCATENATE('Drop down options'!B2," ","Net Surplus (Deficit) - Unrestricted")</f>
        <v>2025 Net Surplus (Deficit) - Unrestricted</v>
      </c>
      <c r="C11" s="94">
        <f>'Consolidated - Profit &amp; Loss'!H51</f>
        <v>0</v>
      </c>
    </row>
    <row r="12" spans="1:3" ht="15.95" customHeight="1">
      <c r="B12" s="309" t="str">
        <f>CONCATENATE('Drop down options'!B2," ","Net Surplus (Deficit) - Restricted")</f>
        <v>2025 Net Surplus (Deficit) - Restricted</v>
      </c>
      <c r="C12" s="94">
        <f>'Consolidated - Profit &amp; Loss'!J51</f>
        <v>0</v>
      </c>
    </row>
    <row r="13" spans="1:3" ht="15.95" customHeight="1">
      <c r="B13" s="309" t="str">
        <f>CONCATENATE('Drop down options'!B2," ","Net Surplus (Deficit) - FIOF")</f>
        <v>2025 Net Surplus (Deficit) - FIOF</v>
      </c>
      <c r="C13" s="94">
        <f>'Consolidated - Profit &amp; Loss'!L51</f>
        <v>0</v>
      </c>
    </row>
    <row r="14" spans="1:3" ht="15.95" customHeight="1">
      <c r="B14" s="309" t="str">
        <f>CONCATENATE('Drop down options'!B2," ","Net Surplus (Deficit) - LOA")</f>
        <v>2025 Net Surplus (Deficit) - LOA</v>
      </c>
      <c r="C14" s="94">
        <f>'Consolidated - Profit &amp; Loss'!N51</f>
        <v>0</v>
      </c>
    </row>
    <row r="15" spans="1:3" ht="15.95" customHeight="1">
      <c r="B15" s="309" t="str">
        <f>CONCATENATE('Drop down options'!B2," ","Net Surplus (Deficit) - Covid-19 Relief")</f>
        <v>2025 Net Surplus (Deficit) - Covid-19 Relief</v>
      </c>
      <c r="C15" s="94">
        <f>'Consolidated - Profit &amp; Loss'!P51</f>
        <v>0</v>
      </c>
    </row>
    <row r="16" spans="1:3" ht="15.95" customHeight="1">
      <c r="B16" s="309" t="s">
        <v>386</v>
      </c>
      <c r="C16" s="94">
        <f>'Data Entry'!P263</f>
        <v>0</v>
      </c>
    </row>
    <row r="17" spans="1:7" ht="15.95" customHeight="1">
      <c r="B17" s="309" t="s">
        <v>1106</v>
      </c>
      <c r="C17" s="94">
        <f>'Data Entry'!P264</f>
        <v>0</v>
      </c>
    </row>
    <row r="18" spans="1:7" ht="15.95" customHeight="1">
      <c r="B18" s="309" t="s">
        <v>60</v>
      </c>
      <c r="C18" s="94">
        <f>'Data Entry'!P250</f>
        <v>0</v>
      </c>
    </row>
    <row r="19" spans="1:7" ht="15.95" customHeight="1">
      <c r="B19" s="309" t="str">
        <f>CONCATENATE('Drop down options'!B2," "," Ending Total Net Assets Balance, Calculated")</f>
        <v>2025  Ending Total Net Assets Balance, Calculated</v>
      </c>
      <c r="C19" s="32">
        <f>SUM(C10:C18)</f>
        <v>0</v>
      </c>
    </row>
    <row r="20" spans="1:7" ht="15.95" customHeight="1">
      <c r="B20" s="309" t="s">
        <v>359</v>
      </c>
      <c r="C20" s="95">
        <f>'Balance Sheet'!J37</f>
        <v>0</v>
      </c>
    </row>
    <row r="21" spans="1:7" ht="15.95" customHeight="1">
      <c r="B21" s="309" t="s">
        <v>388</v>
      </c>
      <c r="C21" s="33">
        <f>C19-C20</f>
        <v>0</v>
      </c>
      <c r="E21" s="310" t="s">
        <v>1233</v>
      </c>
    </row>
    <row r="22" spans="1:7" ht="15.95" customHeight="1" thickBot="1">
      <c r="B22" s="311" t="s">
        <v>389</v>
      </c>
      <c r="C22" s="156" t="str">
        <f>IFERROR(C21/(C20-C25),"0%")</f>
        <v>0%</v>
      </c>
      <c r="E22" s="312" t="str">
        <f>IFERROR(IF(AND(ISNUMBER(C22), OR(C22&gt;0.01, C22&lt;-0.01)), "Retained Earnings is off by more than 1%", "Retained Earnings Rolls Forward"), "Error in calculation")</f>
        <v>Retained Earnings Rolls Forward</v>
      </c>
    </row>
    <row r="23" spans="1:7" ht="16.5" thickBot="1">
      <c r="B23" s="313"/>
      <c r="C23" s="96"/>
    </row>
    <row r="24" spans="1:7" ht="15.75">
      <c r="B24" s="314" t="str">
        <f>CONCATENATE('Drop down options'!B3," ","Ending Fixed Asset Fund Balance")</f>
        <v>2024 Ending Fixed Asset Fund Balance</v>
      </c>
      <c r="C24" s="35">
        <v>0</v>
      </c>
    </row>
    <row r="25" spans="1:7" ht="15.75">
      <c r="B25" s="309" t="str">
        <f>CONCATENATE('Drop down options'!B2," ","Ending Fixed Asset Fund Balance")</f>
        <v>2025 Ending Fixed Asset Fund Balance</v>
      </c>
      <c r="C25" s="95">
        <f>'Balance Sheet'!I34</f>
        <v>0</v>
      </c>
    </row>
    <row r="26" spans="1:7" ht="16.5" thickBot="1">
      <c r="B26" s="311" t="s">
        <v>1107</v>
      </c>
      <c r="C26" s="36">
        <f>C25-C24</f>
        <v>0</v>
      </c>
    </row>
    <row r="27" spans="1:7" ht="27.75" customHeight="1">
      <c r="B27" s="413"/>
      <c r="C27" s="413"/>
      <c r="E27" s="407" t="s">
        <v>1250</v>
      </c>
      <c r="F27" s="407"/>
      <c r="G27" s="407"/>
    </row>
    <row r="28" spans="1:7" ht="15">
      <c r="A28" s="310" t="s">
        <v>1138</v>
      </c>
      <c r="B28" s="414" t="s">
        <v>1236</v>
      </c>
      <c r="C28" s="414"/>
      <c r="E28" s="315" t="s">
        <v>1237</v>
      </c>
      <c r="F28" s="315" t="s">
        <v>1331</v>
      </c>
      <c r="G28" s="315" t="s">
        <v>360</v>
      </c>
    </row>
    <row r="29" spans="1:7" ht="30" customHeight="1">
      <c r="A29" s="66">
        <v>1</v>
      </c>
      <c r="B29" s="410" t="s">
        <v>1239</v>
      </c>
      <c r="C29" s="410"/>
      <c r="E29" s="316">
        <f>'Data Entry'!P61</f>
        <v>0</v>
      </c>
      <c r="F29" s="317"/>
      <c r="G29" s="316">
        <f>E29-F29</f>
        <v>0</v>
      </c>
    </row>
    <row r="30" spans="1:7" ht="30" customHeight="1">
      <c r="A30" s="66">
        <v>2</v>
      </c>
      <c r="B30" s="410" t="s">
        <v>1240</v>
      </c>
      <c r="C30" s="410"/>
      <c r="E30" s="316">
        <f>'Data Entry'!P95</f>
        <v>0</v>
      </c>
      <c r="F30" s="317"/>
      <c r="G30" s="316">
        <f t="shared" ref="G30:G35" si="0">E30-F30</f>
        <v>0</v>
      </c>
    </row>
    <row r="31" spans="1:7" ht="30" customHeight="1">
      <c r="A31" s="66">
        <v>3</v>
      </c>
      <c r="B31" s="410" t="s">
        <v>1241</v>
      </c>
      <c r="C31" s="410"/>
      <c r="E31" s="316">
        <f>'Data Entry'!P104</f>
        <v>0</v>
      </c>
      <c r="F31" s="317"/>
      <c r="G31" s="316">
        <f t="shared" si="0"/>
        <v>0</v>
      </c>
    </row>
    <row r="32" spans="1:7" ht="45" customHeight="1">
      <c r="A32" s="66">
        <v>4</v>
      </c>
      <c r="B32" s="410" t="s">
        <v>1242</v>
      </c>
      <c r="C32" s="410"/>
      <c r="E32" s="316">
        <f>'Data Entry'!P110</f>
        <v>0</v>
      </c>
      <c r="F32" s="317"/>
      <c r="G32" s="316">
        <f t="shared" si="0"/>
        <v>0</v>
      </c>
    </row>
    <row r="33" spans="1:7" ht="30" customHeight="1">
      <c r="A33" s="66">
        <v>5</v>
      </c>
      <c r="B33" s="410" t="s">
        <v>1238</v>
      </c>
      <c r="C33" s="410"/>
      <c r="E33" s="316">
        <f>'Data Entry'!P184</f>
        <v>0</v>
      </c>
      <c r="F33" s="317"/>
      <c r="G33" s="316">
        <f t="shared" si="0"/>
        <v>0</v>
      </c>
    </row>
    <row r="34" spans="1:7" ht="30" customHeight="1">
      <c r="A34" s="66">
        <v>6</v>
      </c>
      <c r="B34" s="410" t="s">
        <v>1243</v>
      </c>
      <c r="C34" s="410"/>
      <c r="E34" s="316">
        <f>'Data Entry'!P260</f>
        <v>0</v>
      </c>
      <c r="F34" s="317"/>
      <c r="G34" s="316">
        <f t="shared" si="0"/>
        <v>0</v>
      </c>
    </row>
    <row r="35" spans="1:7" ht="30" customHeight="1">
      <c r="A35" s="66">
        <v>7</v>
      </c>
      <c r="B35" s="410" t="s">
        <v>1244</v>
      </c>
      <c r="C35" s="410"/>
      <c r="E35" s="316">
        <f>'Data Entry'!P263-'Data Entry'!P264</f>
        <v>0</v>
      </c>
      <c r="F35" s="317"/>
      <c r="G35" s="316">
        <f t="shared" si="0"/>
        <v>0</v>
      </c>
    </row>
    <row r="36" spans="1:7" ht="43.5" customHeight="1">
      <c r="A36" s="66">
        <v>8</v>
      </c>
      <c r="B36" s="411" t="s">
        <v>1308</v>
      </c>
      <c r="C36" s="412"/>
      <c r="E36" s="328"/>
      <c r="F36" s="329"/>
      <c r="G36" s="328"/>
    </row>
    <row r="37" spans="1:7" ht="71.25" customHeight="1">
      <c r="A37" s="66">
        <v>9</v>
      </c>
      <c r="B37" s="410" t="str">
        <f>CONCATENATE("Was there any revenue or expense posted directly to Equity in the"," ",'Drop down options'!B4," ","fiscal year that should have run through the income statement? To find entries made directly to Equity look at the account detail for each equity account and look for deposits or expenses. Fund adjustments wont affect the Retained Earnings Roll Forward.")</f>
        <v>Was there any revenue or expense posted directly to Equity in the 2024-2025 fiscal year that should have run through the income statement? To find entries made directly to Equity look at the account detail for each equity account and look for deposits or expenses. Fund adjustments wont affect the Retained Earnings Roll Forward.</v>
      </c>
      <c r="C37" s="410"/>
    </row>
    <row r="38" spans="1:7" ht="60" customHeight="1">
      <c r="A38" s="66">
        <v>10</v>
      </c>
      <c r="B38" s="410" t="str">
        <f>CONCATENATE("If there were no entries directly to equity during the"," ",'Drop down options'!B4," ","fiscal year, check to ensure the ending net asset balance for the"," ",'Drop down options'!B6," ","fiscal year was correct. You can do that by looking at your internal financials from"," ",'Drop down options'!B7," ","and compare it to the"," ",'Drop down options'!B7," ","CFS.")</f>
        <v>If there were no entries directly to equity during the 2024-2025 fiscal year, check to ensure the ending net asset balance for the 2023-2024 fiscal year was correct. You can do that by looking at your internal financials from 2023 and compare it to the 2023 CFS.</v>
      </c>
      <c r="C38" s="410"/>
      <c r="E38" t="s">
        <v>1249</v>
      </c>
    </row>
    <row r="39" spans="1:7" ht="30" customHeight="1">
      <c r="A39" s="66">
        <v>11</v>
      </c>
      <c r="B39" s="410" t="s">
        <v>1248</v>
      </c>
      <c r="C39" s="410"/>
      <c r="E39" s="409"/>
      <c r="F39" s="409"/>
      <c r="G39" s="409"/>
    </row>
    <row r="40" spans="1:7">
      <c r="B40" s="408"/>
      <c r="C40" s="408"/>
    </row>
    <row r="41" spans="1:7">
      <c r="B41" s="408"/>
      <c r="C41" s="408"/>
    </row>
    <row r="42" spans="1:7">
      <c r="B42" s="408"/>
      <c r="C42" s="408"/>
    </row>
    <row r="43" spans="1:7">
      <c r="B43" s="408"/>
      <c r="C43" s="408"/>
    </row>
    <row r="44" spans="1:7">
      <c r="B44" s="408"/>
      <c r="C44" s="408"/>
    </row>
    <row r="45" spans="1:7">
      <c r="B45" s="408"/>
      <c r="C45" s="408"/>
    </row>
    <row r="46" spans="1:7">
      <c r="B46" s="408"/>
      <c r="C46" s="408"/>
    </row>
    <row r="47" spans="1:7">
      <c r="B47" s="408"/>
      <c r="C47" s="408"/>
    </row>
    <row r="48" spans="1:7">
      <c r="B48" s="408"/>
      <c r="C48" s="408"/>
    </row>
    <row r="49" spans="2:3">
      <c r="B49" s="401"/>
      <c r="C49" s="401"/>
    </row>
    <row r="50" spans="2:3">
      <c r="B50" s="401"/>
      <c r="C50" s="401"/>
    </row>
    <row r="51" spans="2:3">
      <c r="B51" s="401"/>
      <c r="C51" s="401"/>
    </row>
    <row r="52" spans="2:3">
      <c r="B52" s="401"/>
      <c r="C52" s="401"/>
    </row>
    <row r="53" spans="2:3">
      <c r="B53" s="401"/>
      <c r="C53" s="401"/>
    </row>
    <row r="54" spans="2:3">
      <c r="B54" s="401"/>
      <c r="C54" s="401"/>
    </row>
    <row r="55" spans="2:3">
      <c r="B55" s="401"/>
      <c r="C55" s="401"/>
    </row>
    <row r="56" spans="2:3">
      <c r="B56" s="401"/>
      <c r="C56" s="401"/>
    </row>
    <row r="57" spans="2:3">
      <c r="B57" s="401"/>
      <c r="C57" s="401"/>
    </row>
    <row r="58" spans="2:3">
      <c r="B58" s="401"/>
      <c r="C58" s="401"/>
    </row>
    <row r="59" spans="2:3">
      <c r="B59" s="401"/>
      <c r="C59" s="401"/>
    </row>
    <row r="60" spans="2:3">
      <c r="B60" s="401"/>
      <c r="C60" s="401"/>
    </row>
    <row r="61" spans="2:3">
      <c r="B61" s="401"/>
      <c r="C61" s="401"/>
    </row>
    <row r="62" spans="2:3">
      <c r="B62" s="401"/>
      <c r="C62" s="401"/>
    </row>
    <row r="63" spans="2:3">
      <c r="B63" s="401"/>
      <c r="C63" s="401"/>
    </row>
    <row r="64" spans="2:3">
      <c r="B64" s="401"/>
      <c r="C64" s="401"/>
    </row>
    <row r="65" spans="2:3">
      <c r="B65" s="401"/>
      <c r="C65" s="401"/>
    </row>
    <row r="66" spans="2:3">
      <c r="B66" s="401"/>
      <c r="C66" s="401"/>
    </row>
    <row r="67" spans="2:3">
      <c r="B67" s="401"/>
      <c r="C67" s="401"/>
    </row>
    <row r="68" spans="2:3">
      <c r="B68" s="401"/>
      <c r="C68" s="401"/>
    </row>
    <row r="69" spans="2:3">
      <c r="B69" s="401"/>
      <c r="C69" s="401"/>
    </row>
    <row r="70" spans="2:3">
      <c r="B70" s="401"/>
      <c r="C70" s="401"/>
    </row>
    <row r="71" spans="2:3">
      <c r="B71" s="401"/>
      <c r="C71" s="401"/>
    </row>
    <row r="72" spans="2:3">
      <c r="B72" s="401"/>
      <c r="C72" s="401"/>
    </row>
    <row r="73" spans="2:3">
      <c r="B73" s="401"/>
      <c r="C73" s="401"/>
    </row>
    <row r="74" spans="2:3">
      <c r="B74" s="401"/>
      <c r="C74" s="401"/>
    </row>
    <row r="75" spans="2:3">
      <c r="B75" s="401"/>
      <c r="C75" s="401"/>
    </row>
    <row r="76" spans="2:3">
      <c r="B76" s="401"/>
      <c r="C76" s="401"/>
    </row>
    <row r="77" spans="2:3">
      <c r="B77" s="401"/>
      <c r="C77" s="401"/>
    </row>
    <row r="78" spans="2:3">
      <c r="B78" s="401"/>
      <c r="C78" s="401"/>
    </row>
    <row r="79" spans="2:3">
      <c r="B79" s="401"/>
      <c r="C79" s="401"/>
    </row>
    <row r="80" spans="2:3">
      <c r="B80" s="401"/>
      <c r="C80" s="401"/>
    </row>
    <row r="81" spans="2:3">
      <c r="B81" s="401"/>
      <c r="C81" s="401"/>
    </row>
    <row r="82" spans="2:3">
      <c r="B82" s="401"/>
      <c r="C82" s="401"/>
    </row>
    <row r="83" spans="2:3">
      <c r="B83" s="401"/>
      <c r="C83" s="401"/>
    </row>
    <row r="84" spans="2:3">
      <c r="B84" s="401"/>
      <c r="C84" s="401"/>
    </row>
    <row r="85" spans="2:3">
      <c r="B85" s="401"/>
      <c r="C85" s="401"/>
    </row>
    <row r="86" spans="2:3">
      <c r="B86" s="401"/>
      <c r="C86" s="401"/>
    </row>
    <row r="87" spans="2:3">
      <c r="B87" s="401"/>
      <c r="C87" s="401"/>
    </row>
    <row r="88" spans="2:3">
      <c r="B88" s="401"/>
      <c r="C88" s="401"/>
    </row>
    <row r="89" spans="2:3">
      <c r="B89" s="401"/>
      <c r="C89" s="401"/>
    </row>
    <row r="90" spans="2:3">
      <c r="B90" s="401"/>
      <c r="C90" s="401"/>
    </row>
    <row r="91" spans="2:3">
      <c r="B91" s="401"/>
      <c r="C91" s="401"/>
    </row>
    <row r="92" spans="2:3">
      <c r="B92" s="401"/>
      <c r="C92" s="401"/>
    </row>
    <row r="93" spans="2:3">
      <c r="B93" s="401"/>
      <c r="C93" s="401"/>
    </row>
    <row r="94" spans="2:3">
      <c r="B94" s="401"/>
      <c r="C94" s="401"/>
    </row>
    <row r="95" spans="2:3">
      <c r="B95" s="401"/>
      <c r="C95" s="401"/>
    </row>
    <row r="96" spans="2:3">
      <c r="B96" s="401"/>
      <c r="C96" s="401"/>
    </row>
    <row r="97" spans="2:3">
      <c r="B97" s="401"/>
      <c r="C97" s="401"/>
    </row>
    <row r="98" spans="2:3">
      <c r="B98" s="401"/>
      <c r="C98" s="401"/>
    </row>
    <row r="99" spans="2:3">
      <c r="B99" s="401"/>
      <c r="C99" s="401"/>
    </row>
    <row r="100" spans="2:3">
      <c r="B100" s="401"/>
      <c r="C100" s="401"/>
    </row>
    <row r="101" spans="2:3">
      <c r="B101" s="401"/>
      <c r="C101" s="401"/>
    </row>
  </sheetData>
  <sheetProtection algorithmName="SHA-512" hashValue="tiO5Pmz3Q6rBJesTyVpPQZ59eUE8KU3OUd4Ok4DhaDWmmt0CxD9ZNkSDb+ihf1ElbORT9NxkNfSgQUVbdKDx5Q==" saltValue="WhxFa0AT58RJgiNA9r8G3Q==" spinCount="100000" sheet="1" objects="1" scenarios="1"/>
  <mergeCells count="86">
    <mergeCell ref="B9:C9"/>
    <mergeCell ref="A1:C1"/>
    <mergeCell ref="B3:C3"/>
    <mergeCell ref="B4:C4"/>
    <mergeCell ref="B5:C5"/>
    <mergeCell ref="B6:C6"/>
    <mergeCell ref="B7:C7"/>
    <mergeCell ref="B2:C2"/>
    <mergeCell ref="B8:C8"/>
    <mergeCell ref="B27:C27"/>
    <mergeCell ref="B28:C28"/>
    <mergeCell ref="B29:C29"/>
    <mergeCell ref="B30:C30"/>
    <mergeCell ref="B31:C31"/>
    <mergeCell ref="B39:C39"/>
    <mergeCell ref="B40:C40"/>
    <mergeCell ref="B41:C41"/>
    <mergeCell ref="B42:C42"/>
    <mergeCell ref="B32:C32"/>
    <mergeCell ref="B33:C33"/>
    <mergeCell ref="B34:C34"/>
    <mergeCell ref="B35:C35"/>
    <mergeCell ref="B37:C37"/>
    <mergeCell ref="B36:C36"/>
    <mergeCell ref="E27:G27"/>
    <mergeCell ref="B52:C52"/>
    <mergeCell ref="B53:C53"/>
    <mergeCell ref="B54:C54"/>
    <mergeCell ref="B55:C55"/>
    <mergeCell ref="B48:C48"/>
    <mergeCell ref="B49:C49"/>
    <mergeCell ref="B50:C50"/>
    <mergeCell ref="B51:C51"/>
    <mergeCell ref="E39:G39"/>
    <mergeCell ref="B43:C43"/>
    <mergeCell ref="B44:C44"/>
    <mergeCell ref="B45:C45"/>
    <mergeCell ref="B46:C46"/>
    <mergeCell ref="B47:C47"/>
    <mergeCell ref="B38:C38"/>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101:C101"/>
    <mergeCell ref="B96:C96"/>
    <mergeCell ref="B97:C97"/>
    <mergeCell ref="B98:C98"/>
    <mergeCell ref="B99:C99"/>
    <mergeCell ref="B100:C100"/>
  </mergeCells>
  <conditionalFormatting sqref="A29:C35 F29:F36 A36:B36 A37:C39 E39">
    <cfRule type="expression" dxfId="1" priority="2">
      <formula>$E$22="Retained Earnings is off by more than 1%"</formula>
    </cfRule>
  </conditionalFormatting>
  <conditionalFormatting sqref="E22">
    <cfRule type="expression" dxfId="0" priority="3">
      <formula>AND(ISNUMBER(C22), OR(C22&gt;0.01, C22&lt;-0.01))</formula>
    </cfRule>
  </conditionalFormatting>
  <dataValidations count="2">
    <dataValidation allowBlank="1" showInputMessage="1" showErrorMessage="1" promptTitle="2024 Total Net Asset Balance" prompt="Find this amount in Cell J-37 on your 2024 CFS Balance Sheet" sqref="C10" xr:uid="{B9530E17-E1F3-425F-AFC8-EFDF766288E1}"/>
    <dataValidation allowBlank="1" showInputMessage="1" showErrorMessage="1" promptTitle="2024 Fixed Asset Fund Balance" prompt="Find this amount in cell I-34 on your 2024 CFS Balance Sheet" sqref="C24" xr:uid="{CD43F610-C0B2-4DCF-8B31-ADB01AFD855F}"/>
  </dataValidations>
  <hyperlinks>
    <hyperlink ref="A1" location="'Table of Contents'!D3" display="'Table of Contents'!D3" xr:uid="{99B75C29-7BE6-4AA6-9D28-5896F300D8A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Table of Contents</vt:lpstr>
      <vt:lpstr>Helpful Infomation</vt:lpstr>
      <vt:lpstr>Parish Info</vt:lpstr>
      <vt:lpstr>Drop down options</vt:lpstr>
      <vt:lpstr>Data Entry</vt:lpstr>
      <vt:lpstr>COVID-19</vt:lpstr>
      <vt:lpstr>Restricted Reconciliation</vt:lpstr>
      <vt:lpstr>Explanations</vt:lpstr>
      <vt:lpstr>Retained Earnings Roll Forward</vt:lpstr>
      <vt:lpstr>Depreciation Calculation</vt:lpstr>
      <vt:lpstr>Balance Sheet</vt:lpstr>
      <vt:lpstr>Consolidated - Profit &amp; Loss</vt:lpstr>
      <vt:lpstr>School - Profit &amp; Loss</vt:lpstr>
      <vt:lpstr>Assessment Calculation</vt:lpstr>
      <vt:lpstr>Cover Letter</vt:lpstr>
      <vt:lpstr>'Balance Sheet'!Print_Area</vt:lpstr>
      <vt:lpstr>'Consolidated - Profit &amp; Loss'!Print_Area</vt:lpstr>
      <vt:lpstr>'Cover Letter'!Print_Area</vt:lpstr>
      <vt:lpstr>'COVID-19'!Print_Area</vt:lpstr>
      <vt:lpstr>'Data Entry'!Print_Area</vt:lpstr>
      <vt:lpstr>Explanations!Print_Area</vt:lpstr>
      <vt:lpstr>'Helpful Infomation'!Print_Area</vt:lpstr>
      <vt:lpstr>'Restricted Reconciliation'!Print_Area</vt:lpstr>
      <vt:lpstr>'School - Profit &amp; Loss'!Print_Area</vt:lpstr>
      <vt:lpstr>'Data Entry'!Print_Titles</vt:lpstr>
      <vt:lpstr>Schools</vt:lpstr>
    </vt:vector>
  </TitlesOfParts>
  <Company>Archdiocese of Milwaukee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Hoeller</dc:creator>
  <cp:lastModifiedBy>Michael Waddell</cp:lastModifiedBy>
  <cp:lastPrinted>2025-02-20T16:31:20Z</cp:lastPrinted>
  <dcterms:created xsi:type="dcterms:W3CDTF">2003-06-26T21:04:36Z</dcterms:created>
  <dcterms:modified xsi:type="dcterms:W3CDTF">2025-06-25T18:59:41Z</dcterms:modified>
</cp:coreProperties>
</file>