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I:\Confidential Financial Statements\CFS 2025\"/>
    </mc:Choice>
  </mc:AlternateContent>
  <xr:revisionPtr revIDLastSave="0" documentId="13_ncr:1_{02125FEA-20B4-4D77-B46F-F53759B2645A}" xr6:coauthVersionLast="47" xr6:coauthVersionMax="47" xr10:uidLastSave="{00000000-0000-0000-0000-000000000000}"/>
  <bookViews>
    <workbookView xWindow="28680" yWindow="-120" windowWidth="29040" windowHeight="15720" tabRatio="697" xr2:uid="{00000000-000D-0000-FFFF-FFFF00000000}"/>
  </bookViews>
  <sheets>
    <sheet name="Table of Contents" sheetId="25" r:id="rId1"/>
    <sheet name="Helpful Infomation" sheetId="8" r:id="rId2"/>
    <sheet name="Parish Info" sheetId="19" state="hidden" r:id="rId3"/>
    <sheet name="Data Entry" sheetId="2" r:id="rId4"/>
    <sheet name="COVID-19" sheetId="14" r:id="rId5"/>
    <sheet name="Restricted Reconciliation" sheetId="13" r:id="rId6"/>
    <sheet name="Explanations" sheetId="7" r:id="rId7"/>
    <sheet name="Net Assets Roll Forward" sheetId="24" r:id="rId8"/>
    <sheet name="Drop down options" sheetId="22" state="hidden" r:id="rId9"/>
    <sheet name="Depreciation Schedule" sheetId="26" r:id="rId10"/>
    <sheet name="Depreciation Calculation" sheetId="23" state="hidden" r:id="rId11"/>
    <sheet name="Balance Sheet" sheetId="15" r:id="rId12"/>
    <sheet name="Consolidated - Profit &amp; Loss" sheetId="21" r:id="rId13"/>
    <sheet name="School - Profit &amp; Loss" sheetId="6" r:id="rId14"/>
    <sheet name="Assessment Calculation" sheetId="5" r:id="rId15"/>
    <sheet name="Cover Letter" sheetId="12" r:id="rId16"/>
  </sheets>
  <definedNames>
    <definedName name="_Hlt45439745" localSheetId="1">'Helpful Infomation'!#REF!</definedName>
    <definedName name="_xlnm.Print_Area" localSheetId="11">'Balance Sheet'!$B$2:$J$45</definedName>
    <definedName name="_xlnm.Print_Area" localSheetId="12">'Consolidated - Profit &amp; Loss'!$B$1:$P$56</definedName>
    <definedName name="_xlnm.Print_Area" localSheetId="15">'Cover Letter'!$A$2:$H$43</definedName>
    <definedName name="_xlnm.Print_Area" localSheetId="4">'COVID-19'!$A$1:$G$43</definedName>
    <definedName name="_xlnm.Print_Area" localSheetId="3">'Data Entry'!$A$1:$P$265</definedName>
    <definedName name="_xlnm.Print_Area" localSheetId="6">Explanations!$A$1:$G$56</definedName>
    <definedName name="_xlnm.Print_Area" localSheetId="1">'Helpful Infomation'!$C$1:$C$90</definedName>
    <definedName name="_xlnm.Print_Area" localSheetId="5">'Restricted Reconciliation'!$A$1:$AA$37</definedName>
    <definedName name="_xlnm.Print_Area" localSheetId="13">'School - Profit &amp; Loss'!$A$1:$G$38</definedName>
    <definedName name="_xlnm.Print_Titles" localSheetId="3">'Data Entry'!$10:$11</definedName>
    <definedName name="Schools">'Data Entry'!$H$3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4" l="1"/>
  <c r="C11" i="24"/>
  <c r="O1" i="26"/>
  <c r="N12" i="26"/>
  <c r="G8" i="26"/>
  <c r="D30" i="26"/>
  <c r="D24" i="26"/>
  <c r="D18" i="26"/>
  <c r="D12" i="26"/>
  <c r="B3" i="26"/>
  <c r="B6" i="26"/>
  <c r="N203" i="26"/>
  <c r="M203" i="26"/>
  <c r="L203" i="26"/>
  <c r="K203" i="26"/>
  <c r="J203" i="26"/>
  <c r="N202" i="26"/>
  <c r="M202" i="26"/>
  <c r="L202" i="26"/>
  <c r="K202" i="26"/>
  <c r="J202" i="26"/>
  <c r="N201" i="26"/>
  <c r="M201" i="26"/>
  <c r="L201" i="26"/>
  <c r="K201" i="26"/>
  <c r="J201" i="26"/>
  <c r="N200" i="26"/>
  <c r="M200" i="26"/>
  <c r="L200" i="26"/>
  <c r="K200" i="26"/>
  <c r="J200" i="26"/>
  <c r="N199" i="26"/>
  <c r="M199" i="26"/>
  <c r="L199" i="26"/>
  <c r="K199" i="26"/>
  <c r="J199" i="26"/>
  <c r="N198" i="26"/>
  <c r="M198" i="26"/>
  <c r="L198" i="26"/>
  <c r="K198" i="26"/>
  <c r="J198" i="26"/>
  <c r="N197" i="26"/>
  <c r="M197" i="26"/>
  <c r="L197" i="26"/>
  <c r="K197" i="26"/>
  <c r="J197" i="26"/>
  <c r="N196" i="26"/>
  <c r="M196" i="26"/>
  <c r="L196" i="26"/>
  <c r="K196" i="26"/>
  <c r="J196" i="26"/>
  <c r="N195" i="26"/>
  <c r="M195" i="26"/>
  <c r="L195" i="26"/>
  <c r="K195" i="26"/>
  <c r="J195" i="26"/>
  <c r="N194" i="26"/>
  <c r="M194" i="26"/>
  <c r="L194" i="26"/>
  <c r="K194" i="26"/>
  <c r="J194" i="26"/>
  <c r="N193" i="26"/>
  <c r="M193" i="26"/>
  <c r="L193" i="26"/>
  <c r="K193" i="26"/>
  <c r="J193" i="26"/>
  <c r="N192" i="26"/>
  <c r="M192" i="26"/>
  <c r="L192" i="26"/>
  <c r="K192" i="26"/>
  <c r="J192" i="26"/>
  <c r="N191" i="26"/>
  <c r="M191" i="26"/>
  <c r="L191" i="26"/>
  <c r="K191" i="26"/>
  <c r="J191" i="26"/>
  <c r="N190" i="26"/>
  <c r="M190" i="26"/>
  <c r="L190" i="26"/>
  <c r="K190" i="26"/>
  <c r="J190" i="26"/>
  <c r="N189" i="26"/>
  <c r="M189" i="26"/>
  <c r="L189" i="26"/>
  <c r="K189" i="26"/>
  <c r="J189" i="26"/>
  <c r="N188" i="26"/>
  <c r="M188" i="26"/>
  <c r="L188" i="26"/>
  <c r="K188" i="26"/>
  <c r="J188" i="26"/>
  <c r="N187" i="26"/>
  <c r="M187" i="26"/>
  <c r="L187" i="26"/>
  <c r="K187" i="26"/>
  <c r="J187" i="26"/>
  <c r="N186" i="26"/>
  <c r="M186" i="26"/>
  <c r="L186" i="26"/>
  <c r="K186" i="26"/>
  <c r="J186" i="26"/>
  <c r="N185" i="26"/>
  <c r="M185" i="26"/>
  <c r="L185" i="26"/>
  <c r="K185" i="26"/>
  <c r="J185" i="26"/>
  <c r="N184" i="26"/>
  <c r="M184" i="26"/>
  <c r="L184" i="26"/>
  <c r="K184" i="26"/>
  <c r="J184" i="26"/>
  <c r="N183" i="26"/>
  <c r="M183" i="26"/>
  <c r="L183" i="26"/>
  <c r="K183" i="26"/>
  <c r="J183" i="26"/>
  <c r="N182" i="26"/>
  <c r="M182" i="26"/>
  <c r="L182" i="26"/>
  <c r="K182" i="26"/>
  <c r="J182" i="26"/>
  <c r="N181" i="26"/>
  <c r="M181" i="26"/>
  <c r="L181" i="26"/>
  <c r="K181" i="26"/>
  <c r="J181" i="26"/>
  <c r="N180" i="26"/>
  <c r="M180" i="26"/>
  <c r="L180" i="26"/>
  <c r="K180" i="26"/>
  <c r="J180" i="26"/>
  <c r="N179" i="26"/>
  <c r="M179" i="26"/>
  <c r="L179" i="26"/>
  <c r="K179" i="26"/>
  <c r="J179" i="26"/>
  <c r="N178" i="26"/>
  <c r="M178" i="26"/>
  <c r="L178" i="26"/>
  <c r="K178" i="26"/>
  <c r="J178" i="26"/>
  <c r="N177" i="26"/>
  <c r="M177" i="26"/>
  <c r="L177" i="26"/>
  <c r="K177" i="26"/>
  <c r="J177" i="26"/>
  <c r="N176" i="26"/>
  <c r="M176" i="26"/>
  <c r="L176" i="26"/>
  <c r="K176" i="26"/>
  <c r="J176" i="26"/>
  <c r="N175" i="26"/>
  <c r="M175" i="26"/>
  <c r="L175" i="26"/>
  <c r="K175" i="26"/>
  <c r="J175" i="26"/>
  <c r="N174" i="26"/>
  <c r="M174" i="26"/>
  <c r="L174" i="26"/>
  <c r="K174" i="26"/>
  <c r="J174" i="26"/>
  <c r="N173" i="26"/>
  <c r="M173" i="26"/>
  <c r="L173" i="26"/>
  <c r="K173" i="26"/>
  <c r="J173" i="26"/>
  <c r="N172" i="26"/>
  <c r="M172" i="26"/>
  <c r="L172" i="26"/>
  <c r="K172" i="26"/>
  <c r="J172" i="26"/>
  <c r="N171" i="26"/>
  <c r="M171" i="26"/>
  <c r="L171" i="26"/>
  <c r="K171" i="26"/>
  <c r="J171" i="26"/>
  <c r="N170" i="26"/>
  <c r="M170" i="26"/>
  <c r="L170" i="26"/>
  <c r="K170" i="26"/>
  <c r="J170" i="26"/>
  <c r="N169" i="26"/>
  <c r="M169" i="26"/>
  <c r="L169" i="26"/>
  <c r="K169" i="26"/>
  <c r="J169" i="26"/>
  <c r="N168" i="26"/>
  <c r="M168" i="26"/>
  <c r="L168" i="26"/>
  <c r="K168" i="26"/>
  <c r="J168" i="26"/>
  <c r="N167" i="26"/>
  <c r="M167" i="26"/>
  <c r="L167" i="26"/>
  <c r="K167" i="26"/>
  <c r="J167" i="26"/>
  <c r="N166" i="26"/>
  <c r="M166" i="26"/>
  <c r="L166" i="26"/>
  <c r="K166" i="26"/>
  <c r="J166" i="26"/>
  <c r="N165" i="26"/>
  <c r="M165" i="26"/>
  <c r="L165" i="26"/>
  <c r="K165" i="26"/>
  <c r="J165" i="26"/>
  <c r="N164" i="26"/>
  <c r="M164" i="26"/>
  <c r="L164" i="26"/>
  <c r="K164" i="26"/>
  <c r="J164" i="26"/>
  <c r="N163" i="26"/>
  <c r="M163" i="26"/>
  <c r="L163" i="26"/>
  <c r="K163" i="26"/>
  <c r="J163" i="26"/>
  <c r="N162" i="26"/>
  <c r="M162" i="26"/>
  <c r="L162" i="26"/>
  <c r="K162" i="26"/>
  <c r="J162" i="26"/>
  <c r="N161" i="26"/>
  <c r="M161" i="26"/>
  <c r="L161" i="26"/>
  <c r="K161" i="26"/>
  <c r="J161" i="26"/>
  <c r="N160" i="26"/>
  <c r="M160" i="26"/>
  <c r="L160" i="26"/>
  <c r="K160" i="26"/>
  <c r="J160" i="26"/>
  <c r="N159" i="26"/>
  <c r="M159" i="26"/>
  <c r="L159" i="26"/>
  <c r="K159" i="26"/>
  <c r="J159" i="26"/>
  <c r="N158" i="26"/>
  <c r="M158" i="26"/>
  <c r="L158" i="26"/>
  <c r="K158" i="26"/>
  <c r="J158" i="26"/>
  <c r="N157" i="26"/>
  <c r="M157" i="26"/>
  <c r="L157" i="26"/>
  <c r="K157" i="26"/>
  <c r="J157" i="26"/>
  <c r="N156" i="26"/>
  <c r="M156" i="26"/>
  <c r="L156" i="26"/>
  <c r="K156" i="26"/>
  <c r="J156" i="26"/>
  <c r="N155" i="26"/>
  <c r="M155" i="26"/>
  <c r="L155" i="26"/>
  <c r="K155" i="26"/>
  <c r="J155" i="26"/>
  <c r="N154" i="26"/>
  <c r="M154" i="26"/>
  <c r="L154" i="26"/>
  <c r="K154" i="26"/>
  <c r="J154" i="26"/>
  <c r="N153" i="26"/>
  <c r="M153" i="26"/>
  <c r="L153" i="26"/>
  <c r="K153" i="26"/>
  <c r="J153" i="26"/>
  <c r="N152" i="26"/>
  <c r="M152" i="26"/>
  <c r="L152" i="26"/>
  <c r="K152" i="26"/>
  <c r="J152" i="26"/>
  <c r="N151" i="26"/>
  <c r="M151" i="26"/>
  <c r="L151" i="26"/>
  <c r="K151" i="26"/>
  <c r="J151" i="26"/>
  <c r="N150" i="26"/>
  <c r="M150" i="26"/>
  <c r="L150" i="26"/>
  <c r="K150" i="26"/>
  <c r="J150" i="26"/>
  <c r="N149" i="26"/>
  <c r="M149" i="26"/>
  <c r="L149" i="26"/>
  <c r="K149" i="26"/>
  <c r="J149" i="26"/>
  <c r="N148" i="26"/>
  <c r="M148" i="26"/>
  <c r="L148" i="26"/>
  <c r="K148" i="26"/>
  <c r="J148" i="26"/>
  <c r="N147" i="26"/>
  <c r="M147" i="26"/>
  <c r="L147" i="26"/>
  <c r="K147" i="26"/>
  <c r="J147" i="26"/>
  <c r="N146" i="26"/>
  <c r="M146" i="26"/>
  <c r="L146" i="26"/>
  <c r="K146" i="26"/>
  <c r="J146" i="26"/>
  <c r="N145" i="26"/>
  <c r="M145" i="26"/>
  <c r="L145" i="26"/>
  <c r="K145" i="26"/>
  <c r="J145" i="26"/>
  <c r="N144" i="26"/>
  <c r="M144" i="26"/>
  <c r="L144" i="26"/>
  <c r="K144" i="26"/>
  <c r="J144" i="26"/>
  <c r="N143" i="26"/>
  <c r="M143" i="26"/>
  <c r="L143" i="26"/>
  <c r="K143" i="26"/>
  <c r="J143" i="26"/>
  <c r="N142" i="26"/>
  <c r="M142" i="26"/>
  <c r="L142" i="26"/>
  <c r="K142" i="26"/>
  <c r="J142" i="26"/>
  <c r="N141" i="26"/>
  <c r="M141" i="26"/>
  <c r="L141" i="26"/>
  <c r="K141" i="26"/>
  <c r="J141" i="26"/>
  <c r="N140" i="26"/>
  <c r="M140" i="26"/>
  <c r="L140" i="26"/>
  <c r="K140" i="26"/>
  <c r="J140" i="26"/>
  <c r="N139" i="26"/>
  <c r="M139" i="26"/>
  <c r="L139" i="26"/>
  <c r="K139" i="26"/>
  <c r="J139" i="26"/>
  <c r="N138" i="26"/>
  <c r="M138" i="26"/>
  <c r="L138" i="26"/>
  <c r="K138" i="26"/>
  <c r="J138" i="26"/>
  <c r="N137" i="26"/>
  <c r="M137" i="26"/>
  <c r="L137" i="26"/>
  <c r="K137" i="26"/>
  <c r="J137" i="26"/>
  <c r="N136" i="26"/>
  <c r="M136" i="26"/>
  <c r="L136" i="26"/>
  <c r="K136" i="26"/>
  <c r="J136" i="26"/>
  <c r="N135" i="26"/>
  <c r="M135" i="26"/>
  <c r="L135" i="26"/>
  <c r="K135" i="26"/>
  <c r="J135" i="26"/>
  <c r="N134" i="26"/>
  <c r="M134" i="26"/>
  <c r="L134" i="26"/>
  <c r="K134" i="26"/>
  <c r="J134" i="26"/>
  <c r="N133" i="26"/>
  <c r="M133" i="26"/>
  <c r="L133" i="26"/>
  <c r="K133" i="26"/>
  <c r="J133" i="26"/>
  <c r="N132" i="26"/>
  <c r="M132" i="26"/>
  <c r="L132" i="26"/>
  <c r="K132" i="26"/>
  <c r="J132" i="26"/>
  <c r="N131" i="26"/>
  <c r="M131" i="26"/>
  <c r="L131" i="26"/>
  <c r="K131" i="26"/>
  <c r="J131" i="26"/>
  <c r="N130" i="26"/>
  <c r="M130" i="26"/>
  <c r="L130" i="26"/>
  <c r="K130" i="26"/>
  <c r="J130" i="26"/>
  <c r="N129" i="26"/>
  <c r="M129" i="26"/>
  <c r="L129" i="26"/>
  <c r="K129" i="26"/>
  <c r="J129" i="26"/>
  <c r="N128" i="26"/>
  <c r="M128" i="26"/>
  <c r="L128" i="26"/>
  <c r="K128" i="26"/>
  <c r="J128" i="26"/>
  <c r="N127" i="26"/>
  <c r="M127" i="26"/>
  <c r="L127" i="26"/>
  <c r="K127" i="26"/>
  <c r="J127" i="26"/>
  <c r="N126" i="26"/>
  <c r="M126" i="26"/>
  <c r="L126" i="26"/>
  <c r="K126" i="26"/>
  <c r="J126" i="26"/>
  <c r="N125" i="26"/>
  <c r="M125" i="26"/>
  <c r="L125" i="26"/>
  <c r="K125" i="26"/>
  <c r="J125" i="26"/>
  <c r="N124" i="26"/>
  <c r="M124" i="26"/>
  <c r="L124" i="26"/>
  <c r="K124" i="26"/>
  <c r="J124" i="26"/>
  <c r="N123" i="26"/>
  <c r="M123" i="26"/>
  <c r="L123" i="26"/>
  <c r="K123" i="26"/>
  <c r="J123" i="26"/>
  <c r="N122" i="26"/>
  <c r="M122" i="26"/>
  <c r="L122" i="26"/>
  <c r="K122" i="26"/>
  <c r="J122" i="26"/>
  <c r="N121" i="26"/>
  <c r="M121" i="26"/>
  <c r="L121" i="26"/>
  <c r="K121" i="26"/>
  <c r="J121" i="26"/>
  <c r="N120" i="26"/>
  <c r="M120" i="26"/>
  <c r="L120" i="26"/>
  <c r="K120" i="26"/>
  <c r="J120" i="26"/>
  <c r="N119" i="26"/>
  <c r="M119" i="26"/>
  <c r="L119" i="26"/>
  <c r="K119" i="26"/>
  <c r="J119" i="26"/>
  <c r="N118" i="26"/>
  <c r="M118" i="26"/>
  <c r="L118" i="26"/>
  <c r="K118" i="26"/>
  <c r="J118" i="26"/>
  <c r="N117" i="26"/>
  <c r="M117" i="26"/>
  <c r="L117" i="26"/>
  <c r="K117" i="26"/>
  <c r="J117" i="26"/>
  <c r="N116" i="26"/>
  <c r="M116" i="26"/>
  <c r="L116" i="26"/>
  <c r="K116" i="26"/>
  <c r="J116" i="26"/>
  <c r="N115" i="26"/>
  <c r="M115" i="26"/>
  <c r="L115" i="26"/>
  <c r="K115" i="26"/>
  <c r="J115" i="26"/>
  <c r="N114" i="26"/>
  <c r="M114" i="26"/>
  <c r="L114" i="26"/>
  <c r="K114" i="26"/>
  <c r="J114" i="26"/>
  <c r="N113" i="26"/>
  <c r="M113" i="26"/>
  <c r="L113" i="26"/>
  <c r="K113" i="26"/>
  <c r="J113" i="26"/>
  <c r="N112" i="26"/>
  <c r="M112" i="26"/>
  <c r="L112" i="26"/>
  <c r="K112" i="26"/>
  <c r="J112" i="26"/>
  <c r="N111" i="26"/>
  <c r="M111" i="26"/>
  <c r="L111" i="26"/>
  <c r="K111" i="26"/>
  <c r="J111" i="26"/>
  <c r="N110" i="26"/>
  <c r="M110" i="26"/>
  <c r="L110" i="26"/>
  <c r="K110" i="26"/>
  <c r="J110" i="26"/>
  <c r="N109" i="26"/>
  <c r="M109" i="26"/>
  <c r="L109" i="26"/>
  <c r="K109" i="26"/>
  <c r="J109" i="26"/>
  <c r="N108" i="26"/>
  <c r="M108" i="26"/>
  <c r="L108" i="26"/>
  <c r="K108" i="26"/>
  <c r="J108" i="26"/>
  <c r="N107" i="26"/>
  <c r="M107" i="26"/>
  <c r="L107" i="26"/>
  <c r="K107" i="26"/>
  <c r="J107" i="26"/>
  <c r="N106" i="26"/>
  <c r="M106" i="26"/>
  <c r="L106" i="26"/>
  <c r="K106" i="26"/>
  <c r="J106" i="26"/>
  <c r="N105" i="26"/>
  <c r="M105" i="26"/>
  <c r="L105" i="26"/>
  <c r="K105" i="26"/>
  <c r="J105" i="26"/>
  <c r="N104" i="26"/>
  <c r="M104" i="26"/>
  <c r="L104" i="26"/>
  <c r="K104" i="26"/>
  <c r="J104" i="26"/>
  <c r="N103" i="26"/>
  <c r="M103" i="26"/>
  <c r="L103" i="26"/>
  <c r="K103" i="26"/>
  <c r="J103" i="26"/>
  <c r="N102" i="26"/>
  <c r="M102" i="26"/>
  <c r="L102" i="26"/>
  <c r="K102" i="26"/>
  <c r="J102" i="26"/>
  <c r="N101" i="26"/>
  <c r="M101" i="26"/>
  <c r="L101" i="26"/>
  <c r="K101" i="26"/>
  <c r="J101" i="26"/>
  <c r="N100" i="26"/>
  <c r="M100" i="26"/>
  <c r="L100" i="26"/>
  <c r="K100" i="26"/>
  <c r="J100" i="26"/>
  <c r="N99" i="26"/>
  <c r="M99" i="26"/>
  <c r="L99" i="26"/>
  <c r="K99" i="26"/>
  <c r="J99" i="26"/>
  <c r="N98" i="26"/>
  <c r="M98" i="26"/>
  <c r="L98" i="26"/>
  <c r="K98" i="26"/>
  <c r="J98" i="26"/>
  <c r="N97" i="26"/>
  <c r="M97" i="26"/>
  <c r="L97" i="26"/>
  <c r="K97" i="26"/>
  <c r="J97" i="26"/>
  <c r="N96" i="26"/>
  <c r="M96" i="26"/>
  <c r="L96" i="26"/>
  <c r="K96" i="26"/>
  <c r="J96" i="26"/>
  <c r="N95" i="26"/>
  <c r="M95" i="26"/>
  <c r="L95" i="26"/>
  <c r="K95" i="26"/>
  <c r="J95" i="26"/>
  <c r="N94" i="26"/>
  <c r="M94" i="26"/>
  <c r="L94" i="26"/>
  <c r="K94" i="26"/>
  <c r="J94" i="26"/>
  <c r="N93" i="26"/>
  <c r="M93" i="26"/>
  <c r="L93" i="26"/>
  <c r="K93" i="26"/>
  <c r="J93" i="26"/>
  <c r="N92" i="26"/>
  <c r="M92" i="26"/>
  <c r="L92" i="26"/>
  <c r="K92" i="26"/>
  <c r="J92" i="26"/>
  <c r="N91" i="26"/>
  <c r="M91" i="26"/>
  <c r="L91" i="26"/>
  <c r="K91" i="26"/>
  <c r="J91" i="26"/>
  <c r="N90" i="26"/>
  <c r="M90" i="26"/>
  <c r="L90" i="26"/>
  <c r="K90" i="26"/>
  <c r="J90" i="26"/>
  <c r="N89" i="26"/>
  <c r="M89" i="26"/>
  <c r="L89" i="26"/>
  <c r="K89" i="26"/>
  <c r="J89" i="26"/>
  <c r="N88" i="26"/>
  <c r="M88" i="26"/>
  <c r="L88" i="26"/>
  <c r="K88" i="26"/>
  <c r="J88" i="26"/>
  <c r="N87" i="26"/>
  <c r="M87" i="26"/>
  <c r="L87" i="26"/>
  <c r="K87" i="26"/>
  <c r="J87" i="26"/>
  <c r="N86" i="26"/>
  <c r="M86" i="26"/>
  <c r="L86" i="26"/>
  <c r="K86" i="26"/>
  <c r="J86" i="26"/>
  <c r="N85" i="26"/>
  <c r="M85" i="26"/>
  <c r="L85" i="26"/>
  <c r="K85" i="26"/>
  <c r="J85" i="26"/>
  <c r="N84" i="26"/>
  <c r="M84" i="26"/>
  <c r="L84" i="26"/>
  <c r="K84" i="26"/>
  <c r="J84" i="26"/>
  <c r="N83" i="26"/>
  <c r="M83" i="26"/>
  <c r="L83" i="26"/>
  <c r="K83" i="26"/>
  <c r="J83" i="26"/>
  <c r="N82" i="26"/>
  <c r="M82" i="26"/>
  <c r="L82" i="26"/>
  <c r="K82" i="26"/>
  <c r="J82" i="26"/>
  <c r="N81" i="26"/>
  <c r="M81" i="26"/>
  <c r="L81" i="26"/>
  <c r="K81" i="26"/>
  <c r="J81" i="26"/>
  <c r="N80" i="26"/>
  <c r="M80" i="26"/>
  <c r="L80" i="26"/>
  <c r="K80" i="26"/>
  <c r="J80" i="26"/>
  <c r="N79" i="26"/>
  <c r="M79" i="26"/>
  <c r="L79" i="26"/>
  <c r="K79" i="26"/>
  <c r="J79" i="26"/>
  <c r="N78" i="26"/>
  <c r="M78" i="26"/>
  <c r="L78" i="26"/>
  <c r="K78" i="26"/>
  <c r="J78" i="26"/>
  <c r="N77" i="26"/>
  <c r="M77" i="26"/>
  <c r="L77" i="26"/>
  <c r="K77" i="26"/>
  <c r="J77" i="26"/>
  <c r="N76" i="26"/>
  <c r="M76" i="26"/>
  <c r="L76" i="26"/>
  <c r="K76" i="26"/>
  <c r="J76" i="26"/>
  <c r="N75" i="26"/>
  <c r="M75" i="26"/>
  <c r="L75" i="26"/>
  <c r="K75" i="26"/>
  <c r="J75" i="26"/>
  <c r="N74" i="26"/>
  <c r="M74" i="26"/>
  <c r="L74" i="26"/>
  <c r="K74" i="26"/>
  <c r="J74" i="26"/>
  <c r="N73" i="26"/>
  <c r="M73" i="26"/>
  <c r="L73" i="26"/>
  <c r="K73" i="26"/>
  <c r="J73" i="26"/>
  <c r="N72" i="26"/>
  <c r="M72" i="26"/>
  <c r="L72" i="26"/>
  <c r="K72" i="26"/>
  <c r="J72" i="26"/>
  <c r="N71" i="26"/>
  <c r="M71" i="26"/>
  <c r="L71" i="26"/>
  <c r="K71" i="26"/>
  <c r="J71" i="26"/>
  <c r="N70" i="26"/>
  <c r="M70" i="26"/>
  <c r="L70" i="26"/>
  <c r="K70" i="26"/>
  <c r="J70" i="26"/>
  <c r="N69" i="26"/>
  <c r="M69" i="26"/>
  <c r="L69" i="26"/>
  <c r="K69" i="26"/>
  <c r="J69" i="26"/>
  <c r="N68" i="26"/>
  <c r="M68" i="26"/>
  <c r="L68" i="26"/>
  <c r="K68" i="26"/>
  <c r="J68" i="26"/>
  <c r="N67" i="26"/>
  <c r="M67" i="26"/>
  <c r="L67" i="26"/>
  <c r="K67" i="26"/>
  <c r="J67" i="26"/>
  <c r="BF34" i="26"/>
  <c r="BE34" i="26"/>
  <c r="BD34" i="26"/>
  <c r="BC34" i="26"/>
  <c r="BB34" i="26"/>
  <c r="BA34" i="26"/>
  <c r="AZ34" i="26"/>
  <c r="AY34" i="26"/>
  <c r="AX34"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O34" i="26"/>
  <c r="M66" i="26"/>
  <c r="L66" i="26"/>
  <c r="N66" i="26"/>
  <c r="K66" i="26"/>
  <c r="J66" i="26"/>
  <c r="M65" i="26"/>
  <c r="L65" i="26"/>
  <c r="N65" i="26"/>
  <c r="K65" i="26"/>
  <c r="J65" i="26"/>
  <c r="M64" i="26"/>
  <c r="L64" i="26"/>
  <c r="N64" i="26"/>
  <c r="K64" i="26"/>
  <c r="J64" i="26"/>
  <c r="M63" i="26"/>
  <c r="L63" i="26"/>
  <c r="N63" i="26"/>
  <c r="K63" i="26"/>
  <c r="J63" i="26"/>
  <c r="M62" i="26"/>
  <c r="L62" i="26"/>
  <c r="N62" i="26"/>
  <c r="K62" i="26"/>
  <c r="J62" i="26"/>
  <c r="M61" i="26"/>
  <c r="L61" i="26"/>
  <c r="N61" i="26"/>
  <c r="K61" i="26"/>
  <c r="J61" i="26"/>
  <c r="M60" i="26"/>
  <c r="L60" i="26"/>
  <c r="N60" i="26"/>
  <c r="K60" i="26"/>
  <c r="J60" i="26"/>
  <c r="M59" i="26"/>
  <c r="L59" i="26"/>
  <c r="N59" i="26"/>
  <c r="K59" i="26"/>
  <c r="J59" i="26"/>
  <c r="M58" i="26"/>
  <c r="L58" i="26"/>
  <c r="N58" i="26"/>
  <c r="K58" i="26"/>
  <c r="J58" i="26"/>
  <c r="M57" i="26"/>
  <c r="L57" i="26"/>
  <c r="N57" i="26"/>
  <c r="K57" i="26"/>
  <c r="J57" i="26"/>
  <c r="M56" i="26"/>
  <c r="L56" i="26"/>
  <c r="N56" i="26"/>
  <c r="K56" i="26"/>
  <c r="J56" i="26"/>
  <c r="M55" i="26"/>
  <c r="L55" i="26"/>
  <c r="N55" i="26"/>
  <c r="K55" i="26"/>
  <c r="J55" i="26"/>
  <c r="M54" i="26"/>
  <c r="L54" i="26"/>
  <c r="N54" i="26"/>
  <c r="K54" i="26"/>
  <c r="J54" i="26"/>
  <c r="M53" i="26"/>
  <c r="L53" i="26"/>
  <c r="N53" i="26"/>
  <c r="K53" i="26"/>
  <c r="J53" i="26"/>
  <c r="M52" i="26"/>
  <c r="L52" i="26"/>
  <c r="N52" i="26"/>
  <c r="K52" i="26"/>
  <c r="J52" i="26"/>
  <c r="M51" i="26"/>
  <c r="L51" i="26"/>
  <c r="N51" i="26"/>
  <c r="K51" i="26"/>
  <c r="J51" i="26"/>
  <c r="M50" i="26"/>
  <c r="L50" i="26"/>
  <c r="N50" i="26"/>
  <c r="K50" i="26"/>
  <c r="J50" i="26"/>
  <c r="M49" i="26"/>
  <c r="L49" i="26"/>
  <c r="N49" i="26"/>
  <c r="K49" i="26"/>
  <c r="J49" i="26"/>
  <c r="M48" i="26"/>
  <c r="L48" i="26"/>
  <c r="N48" i="26"/>
  <c r="K48" i="26"/>
  <c r="J48" i="26"/>
  <c r="M47" i="26"/>
  <c r="L47" i="26"/>
  <c r="K47" i="26" s="1"/>
  <c r="N47" i="26"/>
  <c r="M46" i="26"/>
  <c r="L46" i="26"/>
  <c r="K46" i="26" s="1"/>
  <c r="N46" i="26"/>
  <c r="M45" i="26"/>
  <c r="L45" i="26"/>
  <c r="K45" i="26" s="1"/>
  <c r="N45" i="26"/>
  <c r="J45" i="26"/>
  <c r="M44" i="26"/>
  <c r="L44" i="26"/>
  <c r="N44" i="26"/>
  <c r="K44" i="26"/>
  <c r="J44" i="26"/>
  <c r="M43" i="26"/>
  <c r="L43" i="26"/>
  <c r="N43" i="26"/>
  <c r="K43" i="26"/>
  <c r="J43" i="26"/>
  <c r="M42" i="26"/>
  <c r="L42" i="26"/>
  <c r="K42" i="26" s="1"/>
  <c r="N42" i="26"/>
  <c r="M41" i="26"/>
  <c r="L41" i="26"/>
  <c r="K41" i="26" s="1"/>
  <c r="N41" i="26"/>
  <c r="J41" i="26"/>
  <c r="M40" i="26"/>
  <c r="L40" i="26"/>
  <c r="N40" i="26"/>
  <c r="K40" i="26"/>
  <c r="J40" i="26"/>
  <c r="M39" i="26"/>
  <c r="L39" i="26"/>
  <c r="N39" i="26"/>
  <c r="K39" i="26"/>
  <c r="J39" i="26"/>
  <c r="M38" i="26"/>
  <c r="L38" i="26"/>
  <c r="K38" i="26" s="1"/>
  <c r="N38" i="26"/>
  <c r="M37" i="26"/>
  <c r="L37" i="26"/>
  <c r="N37" i="26"/>
  <c r="K37" i="26"/>
  <c r="J37" i="26"/>
  <c r="M36" i="26"/>
  <c r="L36" i="26"/>
  <c r="N36" i="26"/>
  <c r="K36" i="26"/>
  <c r="J36" i="26"/>
  <c r="M35" i="26"/>
  <c r="L35" i="26"/>
  <c r="K35" i="26" s="1"/>
  <c r="N35" i="26"/>
  <c r="P34" i="26"/>
  <c r="Q34" i="26"/>
  <c r="B2" i="26"/>
  <c r="A1" i="26"/>
  <c r="J42" i="26" l="1"/>
  <c r="J47" i="26"/>
  <c r="O47" i="26" s="1"/>
  <c r="J38" i="26"/>
  <c r="J46" i="26"/>
  <c r="R100" i="26"/>
  <c r="Q100" i="26" s="1"/>
  <c r="R108" i="26"/>
  <c r="Q108" i="26" s="1"/>
  <c r="R148" i="26"/>
  <c r="Q148" i="26" s="1"/>
  <c r="R156" i="26"/>
  <c r="Q156" i="26" s="1"/>
  <c r="J35" i="26"/>
  <c r="O35" i="26" s="1"/>
  <c r="O84" i="26"/>
  <c r="R81" i="26"/>
  <c r="Q81" i="26" s="1"/>
  <c r="R97" i="26"/>
  <c r="Q97" i="26" s="1"/>
  <c r="R113" i="26"/>
  <c r="Q113" i="26" s="1"/>
  <c r="R73" i="26"/>
  <c r="Q73" i="26" s="1"/>
  <c r="R48" i="26"/>
  <c r="Q48" i="26" s="1"/>
  <c r="R68" i="26"/>
  <c r="Q68" i="26" s="1"/>
  <c r="O109" i="26"/>
  <c r="O113" i="26"/>
  <c r="R116" i="26"/>
  <c r="Q116" i="26" s="1"/>
  <c r="R124" i="26"/>
  <c r="Q124" i="26" s="1"/>
  <c r="O145" i="26"/>
  <c r="O177" i="26"/>
  <c r="O185" i="26"/>
  <c r="O193" i="26"/>
  <c r="O76" i="26"/>
  <c r="O124" i="26"/>
  <c r="R200" i="26"/>
  <c r="Q200" i="26" s="1"/>
  <c r="O70" i="26"/>
  <c r="O78" i="26"/>
  <c r="O94" i="26"/>
  <c r="R169" i="26"/>
  <c r="Q169" i="26" s="1"/>
  <c r="R177" i="26"/>
  <c r="Q177" i="26" s="1"/>
  <c r="R185" i="26"/>
  <c r="Q185" i="26" s="1"/>
  <c r="R193" i="26"/>
  <c r="Q193" i="26" s="1"/>
  <c r="R201" i="26"/>
  <c r="Q201" i="26" s="1"/>
  <c r="R70" i="26"/>
  <c r="Q70" i="26" s="1"/>
  <c r="R78" i="26"/>
  <c r="Q78" i="26" s="1"/>
  <c r="R94" i="26"/>
  <c r="Q94" i="26" s="1"/>
  <c r="R150" i="26"/>
  <c r="Q150" i="26" s="1"/>
  <c r="R166" i="26"/>
  <c r="Q166" i="26" s="1"/>
  <c r="R139" i="26"/>
  <c r="Q139" i="26" s="1"/>
  <c r="R179" i="26"/>
  <c r="Q179" i="26" s="1"/>
  <c r="R187" i="26"/>
  <c r="Q187" i="26" s="1"/>
  <c r="R195" i="26"/>
  <c r="Q195" i="26" s="1"/>
  <c r="O165" i="26"/>
  <c r="O173" i="26"/>
  <c r="O133" i="26"/>
  <c r="O197" i="26"/>
  <c r="O201" i="26"/>
  <c r="R164" i="26"/>
  <c r="S164" i="26" s="1"/>
  <c r="T164" i="26" s="1"/>
  <c r="U164" i="26" s="1"/>
  <c r="V164" i="26" s="1"/>
  <c r="W164" i="26" s="1"/>
  <c r="X164" i="26" s="1"/>
  <c r="Y164" i="26" s="1"/>
  <c r="Z164" i="26" s="1"/>
  <c r="AA164" i="26" s="1"/>
  <c r="AB164" i="26" s="1"/>
  <c r="AC164" i="26" s="1"/>
  <c r="AD164" i="26" s="1"/>
  <c r="AE164" i="26" s="1"/>
  <c r="AF164" i="26" s="1"/>
  <c r="AG164" i="26" s="1"/>
  <c r="AH164" i="26" s="1"/>
  <c r="AI164" i="26" s="1"/>
  <c r="AJ164" i="26" s="1"/>
  <c r="AK164" i="26" s="1"/>
  <c r="AL164" i="26" s="1"/>
  <c r="AM164" i="26" s="1"/>
  <c r="AN164" i="26" s="1"/>
  <c r="AO164" i="26" s="1"/>
  <c r="AP164" i="26" s="1"/>
  <c r="AQ164" i="26" s="1"/>
  <c r="AR164" i="26" s="1"/>
  <c r="AS164" i="26" s="1"/>
  <c r="AT164" i="26" s="1"/>
  <c r="AU164" i="26" s="1"/>
  <c r="AV164" i="26" s="1"/>
  <c r="AW164" i="26" s="1"/>
  <c r="AX164" i="26" s="1"/>
  <c r="AY164" i="26" s="1"/>
  <c r="AZ164" i="26" s="1"/>
  <c r="BA164" i="26" s="1"/>
  <c r="BB164" i="26" s="1"/>
  <c r="BC164" i="26" s="1"/>
  <c r="BD164" i="26" s="1"/>
  <c r="BE164" i="26" s="1"/>
  <c r="BF164" i="26" s="1"/>
  <c r="R77" i="26"/>
  <c r="Q77" i="26" s="1"/>
  <c r="O114" i="26"/>
  <c r="R117" i="26"/>
  <c r="Q117" i="26" s="1"/>
  <c r="O134" i="26"/>
  <c r="O138" i="26"/>
  <c r="R141" i="26"/>
  <c r="Q141" i="26" s="1"/>
  <c r="O146" i="26"/>
  <c r="R149" i="26"/>
  <c r="Q149" i="26" s="1"/>
  <c r="R157" i="26"/>
  <c r="Q157" i="26" s="1"/>
  <c r="O162" i="26"/>
  <c r="R165" i="26"/>
  <c r="R173" i="26"/>
  <c r="S173" i="26" s="1"/>
  <c r="T173" i="26" s="1"/>
  <c r="U173" i="26" s="1"/>
  <c r="V173" i="26" s="1"/>
  <c r="W173" i="26" s="1"/>
  <c r="X173" i="26" s="1"/>
  <c r="Y173" i="26" s="1"/>
  <c r="Z173" i="26" s="1"/>
  <c r="AA173" i="26" s="1"/>
  <c r="AB173" i="26" s="1"/>
  <c r="AC173" i="26" s="1"/>
  <c r="AD173" i="26" s="1"/>
  <c r="AE173" i="26" s="1"/>
  <c r="AF173" i="26" s="1"/>
  <c r="AG173" i="26" s="1"/>
  <c r="AH173" i="26" s="1"/>
  <c r="AI173" i="26" s="1"/>
  <c r="AJ173" i="26" s="1"/>
  <c r="AK173" i="26" s="1"/>
  <c r="AL173" i="26" s="1"/>
  <c r="AM173" i="26" s="1"/>
  <c r="AN173" i="26" s="1"/>
  <c r="AO173" i="26" s="1"/>
  <c r="AP173" i="26" s="1"/>
  <c r="AQ173" i="26" s="1"/>
  <c r="AR173" i="26" s="1"/>
  <c r="AS173" i="26" s="1"/>
  <c r="AT173" i="26" s="1"/>
  <c r="AU173" i="26" s="1"/>
  <c r="AV173" i="26" s="1"/>
  <c r="AW173" i="26" s="1"/>
  <c r="AX173" i="26" s="1"/>
  <c r="AY173" i="26" s="1"/>
  <c r="AZ173" i="26" s="1"/>
  <c r="BA173" i="26" s="1"/>
  <c r="BB173" i="26" s="1"/>
  <c r="BC173" i="26" s="1"/>
  <c r="BD173" i="26" s="1"/>
  <c r="BE173" i="26" s="1"/>
  <c r="BF173" i="26" s="1"/>
  <c r="R181" i="26"/>
  <c r="S181" i="26" s="1"/>
  <c r="T181" i="26" s="1"/>
  <c r="U181" i="26" s="1"/>
  <c r="V181" i="26" s="1"/>
  <c r="W181" i="26" s="1"/>
  <c r="X181" i="26" s="1"/>
  <c r="Y181" i="26" s="1"/>
  <c r="Z181" i="26" s="1"/>
  <c r="AA181" i="26" s="1"/>
  <c r="AB181" i="26" s="1"/>
  <c r="AC181" i="26" s="1"/>
  <c r="AD181" i="26" s="1"/>
  <c r="AE181" i="26" s="1"/>
  <c r="AF181" i="26" s="1"/>
  <c r="AG181" i="26" s="1"/>
  <c r="AH181" i="26" s="1"/>
  <c r="AI181" i="26" s="1"/>
  <c r="AJ181" i="26" s="1"/>
  <c r="AK181" i="26" s="1"/>
  <c r="AL181" i="26" s="1"/>
  <c r="AM181" i="26" s="1"/>
  <c r="AN181" i="26" s="1"/>
  <c r="AO181" i="26" s="1"/>
  <c r="AP181" i="26" s="1"/>
  <c r="AQ181" i="26" s="1"/>
  <c r="AR181" i="26" s="1"/>
  <c r="AS181" i="26" s="1"/>
  <c r="AT181" i="26" s="1"/>
  <c r="AU181" i="26" s="1"/>
  <c r="AV181" i="26" s="1"/>
  <c r="AW181" i="26" s="1"/>
  <c r="AX181" i="26" s="1"/>
  <c r="AY181" i="26" s="1"/>
  <c r="AZ181" i="26" s="1"/>
  <c r="BA181" i="26" s="1"/>
  <c r="BB181" i="26" s="1"/>
  <c r="BC181" i="26" s="1"/>
  <c r="BD181" i="26" s="1"/>
  <c r="BE181" i="26" s="1"/>
  <c r="BF181" i="26" s="1"/>
  <c r="R189" i="26"/>
  <c r="S189" i="26" s="1"/>
  <c r="T189" i="26" s="1"/>
  <c r="U189" i="26" s="1"/>
  <c r="V189" i="26" s="1"/>
  <c r="W189" i="26" s="1"/>
  <c r="X189" i="26" s="1"/>
  <c r="Y189" i="26" s="1"/>
  <c r="Z189" i="26" s="1"/>
  <c r="AA189" i="26" s="1"/>
  <c r="AB189" i="26" s="1"/>
  <c r="AC189" i="26" s="1"/>
  <c r="AD189" i="26" s="1"/>
  <c r="AE189" i="26" s="1"/>
  <c r="AF189" i="26" s="1"/>
  <c r="AG189" i="26" s="1"/>
  <c r="AH189" i="26" s="1"/>
  <c r="AI189" i="26" s="1"/>
  <c r="AJ189" i="26" s="1"/>
  <c r="AK189" i="26" s="1"/>
  <c r="AL189" i="26" s="1"/>
  <c r="AM189" i="26" s="1"/>
  <c r="AN189" i="26" s="1"/>
  <c r="AO189" i="26" s="1"/>
  <c r="AP189" i="26" s="1"/>
  <c r="AQ189" i="26" s="1"/>
  <c r="AR189" i="26" s="1"/>
  <c r="AS189" i="26" s="1"/>
  <c r="AT189" i="26" s="1"/>
  <c r="AU189" i="26" s="1"/>
  <c r="AV189" i="26" s="1"/>
  <c r="AW189" i="26" s="1"/>
  <c r="AX189" i="26" s="1"/>
  <c r="AY189" i="26" s="1"/>
  <c r="AZ189" i="26" s="1"/>
  <c r="BA189" i="26" s="1"/>
  <c r="BB189" i="26" s="1"/>
  <c r="BC189" i="26" s="1"/>
  <c r="BD189" i="26" s="1"/>
  <c r="BE189" i="26" s="1"/>
  <c r="BF189" i="26" s="1"/>
  <c r="R36" i="26"/>
  <c r="Q36" i="26" s="1"/>
  <c r="R44" i="26"/>
  <c r="Q44" i="26" s="1"/>
  <c r="R52" i="26"/>
  <c r="Q52" i="26" s="1"/>
  <c r="R114" i="26"/>
  <c r="Q114" i="26" s="1"/>
  <c r="O127" i="26"/>
  <c r="R130" i="26"/>
  <c r="Q130" i="26" s="1"/>
  <c r="R138" i="26"/>
  <c r="Q138" i="26" s="1"/>
  <c r="R146" i="26"/>
  <c r="Q146" i="26" s="1"/>
  <c r="O151" i="26"/>
  <c r="O159" i="26"/>
  <c r="R162" i="26"/>
  <c r="Q162" i="26" s="1"/>
  <c r="R111" i="26"/>
  <c r="Q111" i="26" s="1"/>
  <c r="R127" i="26"/>
  <c r="Q127" i="26" s="1"/>
  <c r="R159" i="26"/>
  <c r="Q159" i="26" s="1"/>
  <c r="R191" i="26"/>
  <c r="Q191" i="26" s="1"/>
  <c r="R199" i="26"/>
  <c r="Q199" i="26" s="1"/>
  <c r="R38" i="26"/>
  <c r="R46" i="26"/>
  <c r="R112" i="26"/>
  <c r="R163" i="26"/>
  <c r="R83" i="26"/>
  <c r="O88" i="26"/>
  <c r="R91" i="26"/>
  <c r="R92" i="26"/>
  <c r="R102" i="26"/>
  <c r="S102" i="26" s="1"/>
  <c r="T102" i="26" s="1"/>
  <c r="U102" i="26" s="1"/>
  <c r="V102" i="26" s="1"/>
  <c r="W102" i="26" s="1"/>
  <c r="X102" i="26" s="1"/>
  <c r="Y102" i="26" s="1"/>
  <c r="Z102" i="26" s="1"/>
  <c r="AA102" i="26" s="1"/>
  <c r="AB102" i="26" s="1"/>
  <c r="AC102" i="26" s="1"/>
  <c r="AD102" i="26" s="1"/>
  <c r="AE102" i="26" s="1"/>
  <c r="AF102" i="26" s="1"/>
  <c r="AG102" i="26" s="1"/>
  <c r="AH102" i="26" s="1"/>
  <c r="AI102" i="26" s="1"/>
  <c r="AJ102" i="26" s="1"/>
  <c r="AK102" i="26" s="1"/>
  <c r="AL102" i="26" s="1"/>
  <c r="AM102" i="26" s="1"/>
  <c r="AN102" i="26" s="1"/>
  <c r="AO102" i="26" s="1"/>
  <c r="AP102" i="26" s="1"/>
  <c r="AQ102" i="26" s="1"/>
  <c r="AR102" i="26" s="1"/>
  <c r="AS102" i="26" s="1"/>
  <c r="AT102" i="26" s="1"/>
  <c r="AU102" i="26" s="1"/>
  <c r="AV102" i="26" s="1"/>
  <c r="AW102" i="26" s="1"/>
  <c r="AX102" i="26" s="1"/>
  <c r="AY102" i="26" s="1"/>
  <c r="AZ102" i="26" s="1"/>
  <c r="BA102" i="26" s="1"/>
  <c r="BB102" i="26" s="1"/>
  <c r="BC102" i="26" s="1"/>
  <c r="BD102" i="26" s="1"/>
  <c r="BE102" i="26" s="1"/>
  <c r="BF102" i="26" s="1"/>
  <c r="O107" i="26"/>
  <c r="R110" i="26"/>
  <c r="R118" i="26"/>
  <c r="O123" i="26"/>
  <c r="O153" i="26"/>
  <c r="O157" i="26"/>
  <c r="R160" i="26"/>
  <c r="O164" i="26"/>
  <c r="O91" i="26"/>
  <c r="O102" i="26"/>
  <c r="O69" i="26"/>
  <c r="O77" i="26"/>
  <c r="O89" i="26"/>
  <c r="R107" i="26"/>
  <c r="R123" i="26"/>
  <c r="R142" i="26"/>
  <c r="R153" i="26"/>
  <c r="O161" i="26"/>
  <c r="R170" i="26"/>
  <c r="O174" i="26"/>
  <c r="O181" i="26"/>
  <c r="O189" i="26"/>
  <c r="O110" i="26"/>
  <c r="R69" i="26"/>
  <c r="R168" i="26"/>
  <c r="O178" i="26"/>
  <c r="O186" i="26"/>
  <c r="O194" i="26"/>
  <c r="R133" i="26"/>
  <c r="S133" i="26" s="1"/>
  <c r="T133" i="26" s="1"/>
  <c r="U133" i="26" s="1"/>
  <c r="V133" i="26" s="1"/>
  <c r="W133" i="26" s="1"/>
  <c r="X133" i="26" s="1"/>
  <c r="Y133" i="26" s="1"/>
  <c r="Z133" i="26" s="1"/>
  <c r="AA133" i="26" s="1"/>
  <c r="AB133" i="26" s="1"/>
  <c r="AC133" i="26" s="1"/>
  <c r="AD133" i="26" s="1"/>
  <c r="AE133" i="26" s="1"/>
  <c r="AF133" i="26" s="1"/>
  <c r="AG133" i="26" s="1"/>
  <c r="AH133" i="26" s="1"/>
  <c r="AI133" i="26" s="1"/>
  <c r="AJ133" i="26" s="1"/>
  <c r="AK133" i="26" s="1"/>
  <c r="AL133" i="26" s="1"/>
  <c r="AM133" i="26" s="1"/>
  <c r="AN133" i="26" s="1"/>
  <c r="AO133" i="26" s="1"/>
  <c r="AP133" i="26" s="1"/>
  <c r="AQ133" i="26" s="1"/>
  <c r="AR133" i="26" s="1"/>
  <c r="AS133" i="26" s="1"/>
  <c r="AT133" i="26" s="1"/>
  <c r="AU133" i="26" s="1"/>
  <c r="AV133" i="26" s="1"/>
  <c r="AW133" i="26" s="1"/>
  <c r="AX133" i="26" s="1"/>
  <c r="AY133" i="26" s="1"/>
  <c r="AZ133" i="26" s="1"/>
  <c r="BA133" i="26" s="1"/>
  <c r="BB133" i="26" s="1"/>
  <c r="BC133" i="26" s="1"/>
  <c r="BD133" i="26" s="1"/>
  <c r="BE133" i="26" s="1"/>
  <c r="BF133" i="26" s="1"/>
  <c r="O141" i="26"/>
  <c r="O149" i="26"/>
  <c r="O169" i="26"/>
  <c r="R186" i="26"/>
  <c r="R202" i="26"/>
  <c r="R188" i="26"/>
  <c r="R50" i="26"/>
  <c r="R125" i="26"/>
  <c r="R176" i="26"/>
  <c r="R178" i="26"/>
  <c r="O182" i="26"/>
  <c r="O74" i="26"/>
  <c r="O98" i="26"/>
  <c r="O101" i="26"/>
  <c r="O105" i="26"/>
  <c r="R147" i="26"/>
  <c r="R184" i="26"/>
  <c r="O190" i="26"/>
  <c r="O52" i="26"/>
  <c r="R57" i="26"/>
  <c r="O68" i="26"/>
  <c r="O71" i="26"/>
  <c r="R74" i="26"/>
  <c r="R98" i="26"/>
  <c r="R99" i="26"/>
  <c r="R101" i="26"/>
  <c r="O117" i="26"/>
  <c r="O121" i="26"/>
  <c r="R131" i="26"/>
  <c r="R132" i="26"/>
  <c r="R143" i="26"/>
  <c r="R144" i="26"/>
  <c r="R158" i="26"/>
  <c r="O166" i="26"/>
  <c r="R171" i="26"/>
  <c r="R172" i="26"/>
  <c r="R197" i="26"/>
  <c r="Q197" i="26" s="1"/>
  <c r="R203" i="26"/>
  <c r="O59" i="26"/>
  <c r="R71" i="26"/>
  <c r="R72" i="26"/>
  <c r="R96" i="26"/>
  <c r="R115" i="26"/>
  <c r="O129" i="26"/>
  <c r="R140" i="26"/>
  <c r="R154" i="26"/>
  <c r="R155" i="26"/>
  <c r="R192" i="26"/>
  <c r="R194" i="26"/>
  <c r="O198" i="26"/>
  <c r="R196" i="26"/>
  <c r="O56" i="26"/>
  <c r="R59" i="26"/>
  <c r="O73" i="26"/>
  <c r="R76" i="26"/>
  <c r="O81" i="26"/>
  <c r="R84" i="26"/>
  <c r="O85" i="26"/>
  <c r="O93" i="26"/>
  <c r="O97" i="26"/>
  <c r="O126" i="26"/>
  <c r="O130" i="26"/>
  <c r="O137" i="26"/>
  <c r="R145" i="26"/>
  <c r="R151" i="26"/>
  <c r="R152" i="26"/>
  <c r="O156" i="26"/>
  <c r="O170" i="26"/>
  <c r="R180" i="26"/>
  <c r="O199" i="26"/>
  <c r="O202" i="26"/>
  <c r="O196" i="26"/>
  <c r="O80" i="26"/>
  <c r="O83" i="26"/>
  <c r="O100" i="26"/>
  <c r="P100" i="26" s="1"/>
  <c r="O116" i="26"/>
  <c r="O118" i="26"/>
  <c r="O125" i="26"/>
  <c r="R128" i="26"/>
  <c r="R136" i="26"/>
  <c r="O148" i="26"/>
  <c r="R161" i="26"/>
  <c r="O180" i="26"/>
  <c r="O72" i="26"/>
  <c r="O75" i="26"/>
  <c r="O90" i="26"/>
  <c r="O106" i="26"/>
  <c r="O119" i="26"/>
  <c r="O122" i="26"/>
  <c r="O140" i="26"/>
  <c r="O152" i="26"/>
  <c r="O155" i="26"/>
  <c r="O67" i="26"/>
  <c r="R75" i="26"/>
  <c r="O86" i="26"/>
  <c r="R88" i="26"/>
  <c r="R90" i="26"/>
  <c r="R93" i="26"/>
  <c r="O96" i="26"/>
  <c r="O99" i="26"/>
  <c r="R104" i="26"/>
  <c r="R106" i="26"/>
  <c r="O115" i="26"/>
  <c r="R119" i="26"/>
  <c r="R120" i="26"/>
  <c r="R122" i="26"/>
  <c r="R126" i="26"/>
  <c r="R129" i="26"/>
  <c r="R134" i="26"/>
  <c r="R137" i="26"/>
  <c r="O147" i="26"/>
  <c r="O150" i="26"/>
  <c r="O160" i="26"/>
  <c r="O163" i="26"/>
  <c r="R174" i="26"/>
  <c r="R182" i="26"/>
  <c r="R190" i="26"/>
  <c r="R198" i="26"/>
  <c r="O132" i="26"/>
  <c r="O188" i="26"/>
  <c r="O66" i="26"/>
  <c r="R67" i="26"/>
  <c r="O79" i="26"/>
  <c r="O82" i="26"/>
  <c r="R86" i="26"/>
  <c r="O92" i="26"/>
  <c r="R109" i="26"/>
  <c r="O158" i="26"/>
  <c r="O168" i="26"/>
  <c r="O171" i="26"/>
  <c r="O176" i="26"/>
  <c r="O179" i="26"/>
  <c r="O184" i="26"/>
  <c r="O187" i="26"/>
  <c r="O192" i="26"/>
  <c r="O195" i="26"/>
  <c r="O200" i="26"/>
  <c r="O203" i="26"/>
  <c r="O172" i="26"/>
  <c r="O36" i="26"/>
  <c r="O44" i="26"/>
  <c r="R58" i="26"/>
  <c r="O63" i="26"/>
  <c r="R66" i="26"/>
  <c r="R80" i="26"/>
  <c r="R82" i="26"/>
  <c r="R85" i="26"/>
  <c r="R89" i="26"/>
  <c r="R105" i="26"/>
  <c r="O108" i="26"/>
  <c r="R121" i="26"/>
  <c r="O131" i="26"/>
  <c r="O136" i="26"/>
  <c r="O139" i="26"/>
  <c r="O142" i="26"/>
  <c r="O154" i="26"/>
  <c r="R35" i="26"/>
  <c r="S35" i="26" s="1"/>
  <c r="T35" i="26" s="1"/>
  <c r="U35" i="26" s="1"/>
  <c r="V35" i="26" s="1"/>
  <c r="W35" i="26" s="1"/>
  <c r="X35" i="26" s="1"/>
  <c r="Y35" i="26" s="1"/>
  <c r="Z35" i="26" s="1"/>
  <c r="AA35" i="26" s="1"/>
  <c r="AB35" i="26" s="1"/>
  <c r="AC35" i="26" s="1"/>
  <c r="AD35" i="26" s="1"/>
  <c r="AE35" i="26" s="1"/>
  <c r="AF35" i="26" s="1"/>
  <c r="AG35" i="26" s="1"/>
  <c r="AH35" i="26" s="1"/>
  <c r="AI35" i="26" s="1"/>
  <c r="AJ35" i="26" s="1"/>
  <c r="AK35" i="26" s="1"/>
  <c r="AL35" i="26" s="1"/>
  <c r="AM35" i="26" s="1"/>
  <c r="AN35" i="26" s="1"/>
  <c r="AO35" i="26" s="1"/>
  <c r="AP35" i="26" s="1"/>
  <c r="AQ35" i="26" s="1"/>
  <c r="AR35" i="26" s="1"/>
  <c r="AS35" i="26" s="1"/>
  <c r="AT35" i="26" s="1"/>
  <c r="AU35" i="26" s="1"/>
  <c r="AV35" i="26" s="1"/>
  <c r="AW35" i="26" s="1"/>
  <c r="AX35" i="26" s="1"/>
  <c r="AY35" i="26" s="1"/>
  <c r="AZ35" i="26" s="1"/>
  <c r="BA35" i="26" s="1"/>
  <c r="BB35" i="26" s="1"/>
  <c r="BC35" i="26" s="1"/>
  <c r="BD35" i="26" s="1"/>
  <c r="BE35" i="26" s="1"/>
  <c r="BF35" i="26" s="1"/>
  <c r="R79" i="26"/>
  <c r="O87" i="26"/>
  <c r="O104" i="26"/>
  <c r="O135" i="26"/>
  <c r="O167" i="26"/>
  <c r="R87" i="26"/>
  <c r="O95" i="26"/>
  <c r="O112" i="26"/>
  <c r="R135" i="26"/>
  <c r="O144" i="26"/>
  <c r="R167" i="26"/>
  <c r="O175" i="26"/>
  <c r="R95" i="26"/>
  <c r="O103" i="26"/>
  <c r="O120" i="26"/>
  <c r="R175" i="26"/>
  <c r="O183" i="26"/>
  <c r="R103" i="26"/>
  <c r="O111" i="26"/>
  <c r="O128" i="26"/>
  <c r="O143" i="26"/>
  <c r="R183" i="26"/>
  <c r="O191" i="26"/>
  <c r="R43" i="26"/>
  <c r="R51" i="26"/>
  <c r="S51" i="26" s="1"/>
  <c r="T51" i="26" s="1"/>
  <c r="U51" i="26" s="1"/>
  <c r="V51" i="26" s="1"/>
  <c r="W51" i="26" s="1"/>
  <c r="X51" i="26" s="1"/>
  <c r="Y51" i="26" s="1"/>
  <c r="Z51" i="26" s="1"/>
  <c r="AA51" i="26" s="1"/>
  <c r="AB51" i="26" s="1"/>
  <c r="AC51" i="26" s="1"/>
  <c r="AD51" i="26" s="1"/>
  <c r="AE51" i="26" s="1"/>
  <c r="AF51" i="26" s="1"/>
  <c r="AG51" i="26" s="1"/>
  <c r="AH51" i="26" s="1"/>
  <c r="AI51" i="26" s="1"/>
  <c r="AJ51" i="26" s="1"/>
  <c r="AK51" i="26" s="1"/>
  <c r="AL51" i="26" s="1"/>
  <c r="AM51" i="26" s="1"/>
  <c r="AN51" i="26" s="1"/>
  <c r="AO51" i="26" s="1"/>
  <c r="AP51" i="26" s="1"/>
  <c r="AQ51" i="26" s="1"/>
  <c r="AR51" i="26" s="1"/>
  <c r="AS51" i="26" s="1"/>
  <c r="AT51" i="26" s="1"/>
  <c r="AU51" i="26" s="1"/>
  <c r="AV51" i="26" s="1"/>
  <c r="AW51" i="26" s="1"/>
  <c r="AX51" i="26" s="1"/>
  <c r="AY51" i="26" s="1"/>
  <c r="AZ51" i="26" s="1"/>
  <c r="BA51" i="26" s="1"/>
  <c r="BB51" i="26" s="1"/>
  <c r="BC51" i="26" s="1"/>
  <c r="BD51" i="26" s="1"/>
  <c r="BE51" i="26" s="1"/>
  <c r="BF51" i="26" s="1"/>
  <c r="O43" i="26"/>
  <c r="O51" i="26"/>
  <c r="O62" i="26"/>
  <c r="O42" i="26"/>
  <c r="O50" i="26"/>
  <c r="R56" i="26"/>
  <c r="O54" i="26"/>
  <c r="O45" i="26"/>
  <c r="R53" i="26"/>
  <c r="R61" i="26"/>
  <c r="O49" i="26"/>
  <c r="O60" i="26"/>
  <c r="R49" i="26"/>
  <c r="O57" i="26"/>
  <c r="R60" i="26"/>
  <c r="O38" i="26"/>
  <c r="O40" i="26"/>
  <c r="R47" i="26"/>
  <c r="O64" i="26"/>
  <c r="R40" i="26"/>
  <c r="R54" i="26"/>
  <c r="R64" i="26"/>
  <c r="O37" i="26"/>
  <c r="O39" i="26"/>
  <c r="R39" i="26"/>
  <c r="R42" i="26"/>
  <c r="O46" i="26"/>
  <c r="O48" i="26"/>
  <c r="O58" i="26"/>
  <c r="R63" i="26"/>
  <c r="O41" i="26"/>
  <c r="O55" i="26"/>
  <c r="O65" i="26"/>
  <c r="R41" i="26"/>
  <c r="R55" i="26"/>
  <c r="R62" i="26"/>
  <c r="R65" i="26"/>
  <c r="R45" i="26"/>
  <c r="O53" i="26"/>
  <c r="R37" i="26"/>
  <c r="O61" i="26"/>
  <c r="I258" i="2"/>
  <c r="H258" i="2"/>
  <c r="F258" i="2"/>
  <c r="D258" i="2"/>
  <c r="C258" i="2"/>
  <c r="C20" i="5"/>
  <c r="S156" i="26" l="1"/>
  <c r="T156" i="26" s="1"/>
  <c r="U156" i="26" s="1"/>
  <c r="V156" i="26" s="1"/>
  <c r="W156" i="26" s="1"/>
  <c r="X156" i="26" s="1"/>
  <c r="Y156" i="26" s="1"/>
  <c r="Z156" i="26" s="1"/>
  <c r="AA156" i="26" s="1"/>
  <c r="AB156" i="26" s="1"/>
  <c r="AC156" i="26" s="1"/>
  <c r="AD156" i="26" s="1"/>
  <c r="AE156" i="26" s="1"/>
  <c r="AF156" i="26" s="1"/>
  <c r="AG156" i="26" s="1"/>
  <c r="AH156" i="26" s="1"/>
  <c r="AI156" i="26" s="1"/>
  <c r="AJ156" i="26" s="1"/>
  <c r="AK156" i="26" s="1"/>
  <c r="AL156" i="26" s="1"/>
  <c r="AM156" i="26" s="1"/>
  <c r="AN156" i="26" s="1"/>
  <c r="AO156" i="26" s="1"/>
  <c r="AP156" i="26" s="1"/>
  <c r="AQ156" i="26" s="1"/>
  <c r="AR156" i="26" s="1"/>
  <c r="AS156" i="26" s="1"/>
  <c r="AT156" i="26" s="1"/>
  <c r="AU156" i="26" s="1"/>
  <c r="AV156" i="26" s="1"/>
  <c r="AW156" i="26" s="1"/>
  <c r="AX156" i="26" s="1"/>
  <c r="AY156" i="26" s="1"/>
  <c r="AZ156" i="26" s="1"/>
  <c r="BA156" i="26" s="1"/>
  <c r="BB156" i="26" s="1"/>
  <c r="BC156" i="26" s="1"/>
  <c r="BD156" i="26" s="1"/>
  <c r="BE156" i="26" s="1"/>
  <c r="BF156" i="26" s="1"/>
  <c r="P148" i="26"/>
  <c r="P201" i="26"/>
  <c r="S108" i="26"/>
  <c r="T108" i="26" s="1"/>
  <c r="U108" i="26" s="1"/>
  <c r="V108" i="26" s="1"/>
  <c r="W108" i="26" s="1"/>
  <c r="X108" i="26" s="1"/>
  <c r="Y108" i="26" s="1"/>
  <c r="Z108" i="26" s="1"/>
  <c r="AA108" i="26" s="1"/>
  <c r="AB108" i="26" s="1"/>
  <c r="AC108" i="26" s="1"/>
  <c r="AD108" i="26" s="1"/>
  <c r="AE108" i="26" s="1"/>
  <c r="AF108" i="26" s="1"/>
  <c r="AG108" i="26" s="1"/>
  <c r="AH108" i="26" s="1"/>
  <c r="AI108" i="26" s="1"/>
  <c r="AJ108" i="26" s="1"/>
  <c r="AK108" i="26" s="1"/>
  <c r="AL108" i="26" s="1"/>
  <c r="AM108" i="26" s="1"/>
  <c r="AN108" i="26" s="1"/>
  <c r="AO108" i="26" s="1"/>
  <c r="AP108" i="26" s="1"/>
  <c r="AQ108" i="26" s="1"/>
  <c r="AR108" i="26" s="1"/>
  <c r="AS108" i="26" s="1"/>
  <c r="AT108" i="26" s="1"/>
  <c r="AU108" i="26" s="1"/>
  <c r="AV108" i="26" s="1"/>
  <c r="AW108" i="26" s="1"/>
  <c r="AX108" i="26" s="1"/>
  <c r="AY108" i="26" s="1"/>
  <c r="AZ108" i="26" s="1"/>
  <c r="BA108" i="26" s="1"/>
  <c r="BB108" i="26" s="1"/>
  <c r="BC108" i="26" s="1"/>
  <c r="BD108" i="26" s="1"/>
  <c r="BE108" i="26" s="1"/>
  <c r="BF108" i="26" s="1"/>
  <c r="P179" i="26"/>
  <c r="S148" i="26"/>
  <c r="T148" i="26" s="1"/>
  <c r="U148" i="26" s="1"/>
  <c r="V148" i="26" s="1"/>
  <c r="W148" i="26" s="1"/>
  <c r="X148" i="26" s="1"/>
  <c r="Y148" i="26" s="1"/>
  <c r="Z148" i="26" s="1"/>
  <c r="AA148" i="26" s="1"/>
  <c r="AB148" i="26" s="1"/>
  <c r="AC148" i="26" s="1"/>
  <c r="AD148" i="26" s="1"/>
  <c r="AE148" i="26" s="1"/>
  <c r="AF148" i="26" s="1"/>
  <c r="AG148" i="26" s="1"/>
  <c r="AH148" i="26" s="1"/>
  <c r="AI148" i="26" s="1"/>
  <c r="AJ148" i="26" s="1"/>
  <c r="AK148" i="26" s="1"/>
  <c r="AL148" i="26" s="1"/>
  <c r="AM148" i="26" s="1"/>
  <c r="AN148" i="26" s="1"/>
  <c r="AO148" i="26" s="1"/>
  <c r="AP148" i="26" s="1"/>
  <c r="AQ148" i="26" s="1"/>
  <c r="AR148" i="26" s="1"/>
  <c r="AS148" i="26" s="1"/>
  <c r="AT148" i="26" s="1"/>
  <c r="AU148" i="26" s="1"/>
  <c r="AV148" i="26" s="1"/>
  <c r="AW148" i="26" s="1"/>
  <c r="AX148" i="26" s="1"/>
  <c r="AY148" i="26" s="1"/>
  <c r="AZ148" i="26" s="1"/>
  <c r="BA148" i="26" s="1"/>
  <c r="BB148" i="26" s="1"/>
  <c r="BC148" i="26" s="1"/>
  <c r="BD148" i="26" s="1"/>
  <c r="BE148" i="26" s="1"/>
  <c r="BF148" i="26" s="1"/>
  <c r="P108" i="26"/>
  <c r="S200" i="26"/>
  <c r="T200" i="26" s="1"/>
  <c r="U200" i="26" s="1"/>
  <c r="V200" i="26" s="1"/>
  <c r="W200" i="26" s="1"/>
  <c r="X200" i="26" s="1"/>
  <c r="Y200" i="26" s="1"/>
  <c r="Z200" i="26" s="1"/>
  <c r="AA200" i="26" s="1"/>
  <c r="AB200" i="26" s="1"/>
  <c r="AC200" i="26" s="1"/>
  <c r="AD200" i="26" s="1"/>
  <c r="AE200" i="26" s="1"/>
  <c r="AF200" i="26" s="1"/>
  <c r="AG200" i="26" s="1"/>
  <c r="AH200" i="26" s="1"/>
  <c r="AI200" i="26" s="1"/>
  <c r="AJ200" i="26" s="1"/>
  <c r="AK200" i="26" s="1"/>
  <c r="AL200" i="26" s="1"/>
  <c r="AM200" i="26" s="1"/>
  <c r="AN200" i="26" s="1"/>
  <c r="AO200" i="26" s="1"/>
  <c r="AP200" i="26" s="1"/>
  <c r="AQ200" i="26" s="1"/>
  <c r="AR200" i="26" s="1"/>
  <c r="AS200" i="26" s="1"/>
  <c r="AT200" i="26" s="1"/>
  <c r="AU200" i="26" s="1"/>
  <c r="AV200" i="26" s="1"/>
  <c r="AW200" i="26" s="1"/>
  <c r="AX200" i="26" s="1"/>
  <c r="AY200" i="26" s="1"/>
  <c r="AZ200" i="26" s="1"/>
  <c r="BA200" i="26" s="1"/>
  <c r="BB200" i="26" s="1"/>
  <c r="BC200" i="26" s="1"/>
  <c r="BD200" i="26" s="1"/>
  <c r="BE200" i="26" s="1"/>
  <c r="BF200" i="26" s="1"/>
  <c r="P97" i="26"/>
  <c r="S97" i="26"/>
  <c r="T97" i="26" s="1"/>
  <c r="U97" i="26" s="1"/>
  <c r="V97" i="26" s="1"/>
  <c r="W97" i="26" s="1"/>
  <c r="X97" i="26" s="1"/>
  <c r="Y97" i="26" s="1"/>
  <c r="Z97" i="26" s="1"/>
  <c r="AA97" i="26" s="1"/>
  <c r="AB97" i="26" s="1"/>
  <c r="AC97" i="26" s="1"/>
  <c r="AD97" i="26" s="1"/>
  <c r="AE97" i="26" s="1"/>
  <c r="AF97" i="26" s="1"/>
  <c r="AG97" i="26" s="1"/>
  <c r="AH97" i="26" s="1"/>
  <c r="AI97" i="26" s="1"/>
  <c r="AJ97" i="26" s="1"/>
  <c r="AK97" i="26" s="1"/>
  <c r="AL97" i="26" s="1"/>
  <c r="AM97" i="26" s="1"/>
  <c r="AN97" i="26" s="1"/>
  <c r="AO97" i="26" s="1"/>
  <c r="AP97" i="26" s="1"/>
  <c r="AQ97" i="26" s="1"/>
  <c r="AR97" i="26" s="1"/>
  <c r="AS97" i="26" s="1"/>
  <c r="AT97" i="26" s="1"/>
  <c r="AU97" i="26" s="1"/>
  <c r="AV97" i="26" s="1"/>
  <c r="AW97" i="26" s="1"/>
  <c r="AX97" i="26" s="1"/>
  <c r="AY97" i="26" s="1"/>
  <c r="AZ97" i="26" s="1"/>
  <c r="BA97" i="26" s="1"/>
  <c r="BB97" i="26" s="1"/>
  <c r="BC97" i="26" s="1"/>
  <c r="BD97" i="26" s="1"/>
  <c r="BE97" i="26" s="1"/>
  <c r="BF97" i="26" s="1"/>
  <c r="P181" i="26"/>
  <c r="S100" i="26"/>
  <c r="T100" i="26" s="1"/>
  <c r="U100" i="26" s="1"/>
  <c r="V100" i="26" s="1"/>
  <c r="W100" i="26" s="1"/>
  <c r="X100" i="26" s="1"/>
  <c r="Y100" i="26" s="1"/>
  <c r="Z100" i="26" s="1"/>
  <c r="AA100" i="26" s="1"/>
  <c r="AB100" i="26" s="1"/>
  <c r="AC100" i="26" s="1"/>
  <c r="AD100" i="26" s="1"/>
  <c r="AE100" i="26" s="1"/>
  <c r="AF100" i="26" s="1"/>
  <c r="AG100" i="26" s="1"/>
  <c r="AH100" i="26" s="1"/>
  <c r="AI100" i="26" s="1"/>
  <c r="AJ100" i="26" s="1"/>
  <c r="AK100" i="26" s="1"/>
  <c r="AL100" i="26" s="1"/>
  <c r="AM100" i="26" s="1"/>
  <c r="AN100" i="26" s="1"/>
  <c r="AO100" i="26" s="1"/>
  <c r="AP100" i="26" s="1"/>
  <c r="AQ100" i="26" s="1"/>
  <c r="AR100" i="26" s="1"/>
  <c r="AS100" i="26" s="1"/>
  <c r="AT100" i="26" s="1"/>
  <c r="AU100" i="26" s="1"/>
  <c r="AV100" i="26" s="1"/>
  <c r="AW100" i="26" s="1"/>
  <c r="AX100" i="26" s="1"/>
  <c r="AY100" i="26" s="1"/>
  <c r="AZ100" i="26" s="1"/>
  <c r="BA100" i="26" s="1"/>
  <c r="BB100" i="26" s="1"/>
  <c r="BC100" i="26" s="1"/>
  <c r="BD100" i="26" s="1"/>
  <c r="BE100" i="26" s="1"/>
  <c r="BF100" i="26" s="1"/>
  <c r="P124" i="26"/>
  <c r="P48" i="26"/>
  <c r="N28" i="26" s="1"/>
  <c r="P173" i="26"/>
  <c r="P76" i="26"/>
  <c r="P166" i="26"/>
  <c r="P159" i="26"/>
  <c r="P194" i="26"/>
  <c r="P109" i="26"/>
  <c r="P185" i="26"/>
  <c r="P177" i="26"/>
  <c r="S185" i="26"/>
  <c r="T185" i="26" s="1"/>
  <c r="U185" i="26" s="1"/>
  <c r="V185" i="26" s="1"/>
  <c r="W185" i="26" s="1"/>
  <c r="X185" i="26" s="1"/>
  <c r="Y185" i="26" s="1"/>
  <c r="Z185" i="26" s="1"/>
  <c r="AA185" i="26" s="1"/>
  <c r="AB185" i="26" s="1"/>
  <c r="AC185" i="26" s="1"/>
  <c r="AD185" i="26" s="1"/>
  <c r="AE185" i="26" s="1"/>
  <c r="AF185" i="26" s="1"/>
  <c r="AG185" i="26" s="1"/>
  <c r="AH185" i="26" s="1"/>
  <c r="AI185" i="26" s="1"/>
  <c r="AJ185" i="26" s="1"/>
  <c r="AK185" i="26" s="1"/>
  <c r="AL185" i="26" s="1"/>
  <c r="AM185" i="26" s="1"/>
  <c r="AN185" i="26" s="1"/>
  <c r="AO185" i="26" s="1"/>
  <c r="AP185" i="26" s="1"/>
  <c r="AQ185" i="26" s="1"/>
  <c r="AR185" i="26" s="1"/>
  <c r="AS185" i="26" s="1"/>
  <c r="AT185" i="26" s="1"/>
  <c r="AU185" i="26" s="1"/>
  <c r="AV185" i="26" s="1"/>
  <c r="AW185" i="26" s="1"/>
  <c r="AX185" i="26" s="1"/>
  <c r="AY185" i="26" s="1"/>
  <c r="AZ185" i="26" s="1"/>
  <c r="BA185" i="26" s="1"/>
  <c r="BB185" i="26" s="1"/>
  <c r="BC185" i="26" s="1"/>
  <c r="BD185" i="26" s="1"/>
  <c r="BE185" i="26" s="1"/>
  <c r="BF185" i="26" s="1"/>
  <c r="P156" i="26"/>
  <c r="S68" i="26"/>
  <c r="T68" i="26" s="1"/>
  <c r="U68" i="26" s="1"/>
  <c r="V68" i="26" s="1"/>
  <c r="W68" i="26" s="1"/>
  <c r="X68" i="26" s="1"/>
  <c r="Y68" i="26" s="1"/>
  <c r="Z68" i="26" s="1"/>
  <c r="AA68" i="26" s="1"/>
  <c r="AB68" i="26" s="1"/>
  <c r="AC68" i="26" s="1"/>
  <c r="AD68" i="26" s="1"/>
  <c r="AE68" i="26" s="1"/>
  <c r="AF68" i="26" s="1"/>
  <c r="AG68" i="26" s="1"/>
  <c r="AH68" i="26" s="1"/>
  <c r="AI68" i="26" s="1"/>
  <c r="AJ68" i="26" s="1"/>
  <c r="AK68" i="26" s="1"/>
  <c r="AL68" i="26" s="1"/>
  <c r="AM68" i="26" s="1"/>
  <c r="AN68" i="26" s="1"/>
  <c r="AO68" i="26" s="1"/>
  <c r="AP68" i="26" s="1"/>
  <c r="AQ68" i="26" s="1"/>
  <c r="AR68" i="26" s="1"/>
  <c r="AS68" i="26" s="1"/>
  <c r="AT68" i="26" s="1"/>
  <c r="AU68" i="26" s="1"/>
  <c r="AV68" i="26" s="1"/>
  <c r="AW68" i="26" s="1"/>
  <c r="AX68" i="26" s="1"/>
  <c r="AY68" i="26" s="1"/>
  <c r="AZ68" i="26" s="1"/>
  <c r="BA68" i="26" s="1"/>
  <c r="BB68" i="26" s="1"/>
  <c r="BC68" i="26" s="1"/>
  <c r="BD68" i="26" s="1"/>
  <c r="BE68" i="26" s="1"/>
  <c r="BF68" i="26" s="1"/>
  <c r="P146" i="26"/>
  <c r="P130" i="26"/>
  <c r="P150" i="26"/>
  <c r="Q173" i="26"/>
  <c r="P68" i="26"/>
  <c r="P84" i="26"/>
  <c r="P189" i="26"/>
  <c r="P139" i="26"/>
  <c r="P164" i="26"/>
  <c r="Q189" i="26"/>
  <c r="S113" i="26"/>
  <c r="T113" i="26" s="1"/>
  <c r="U113" i="26" s="1"/>
  <c r="V113" i="26" s="1"/>
  <c r="W113" i="26" s="1"/>
  <c r="X113" i="26" s="1"/>
  <c r="Y113" i="26" s="1"/>
  <c r="Z113" i="26" s="1"/>
  <c r="AA113" i="26" s="1"/>
  <c r="AB113" i="26" s="1"/>
  <c r="AC113" i="26" s="1"/>
  <c r="AD113" i="26" s="1"/>
  <c r="AE113" i="26" s="1"/>
  <c r="AF113" i="26" s="1"/>
  <c r="AG113" i="26" s="1"/>
  <c r="AH113" i="26" s="1"/>
  <c r="AI113" i="26" s="1"/>
  <c r="AJ113" i="26" s="1"/>
  <c r="AK113" i="26" s="1"/>
  <c r="AL113" i="26" s="1"/>
  <c r="AM113" i="26" s="1"/>
  <c r="AN113" i="26" s="1"/>
  <c r="AO113" i="26" s="1"/>
  <c r="AP113" i="26" s="1"/>
  <c r="AQ113" i="26" s="1"/>
  <c r="AR113" i="26" s="1"/>
  <c r="AS113" i="26" s="1"/>
  <c r="AT113" i="26" s="1"/>
  <c r="AU113" i="26" s="1"/>
  <c r="AV113" i="26" s="1"/>
  <c r="AW113" i="26" s="1"/>
  <c r="AX113" i="26" s="1"/>
  <c r="AY113" i="26" s="1"/>
  <c r="AZ113" i="26" s="1"/>
  <c r="BA113" i="26" s="1"/>
  <c r="BB113" i="26" s="1"/>
  <c r="BC113" i="26" s="1"/>
  <c r="BD113" i="26" s="1"/>
  <c r="BE113" i="26" s="1"/>
  <c r="BF113" i="26" s="1"/>
  <c r="S73" i="26"/>
  <c r="T73" i="26" s="1"/>
  <c r="U73" i="26" s="1"/>
  <c r="V73" i="26" s="1"/>
  <c r="W73" i="26" s="1"/>
  <c r="X73" i="26" s="1"/>
  <c r="Y73" i="26" s="1"/>
  <c r="Z73" i="26" s="1"/>
  <c r="AA73" i="26" s="1"/>
  <c r="AB73" i="26" s="1"/>
  <c r="AC73" i="26" s="1"/>
  <c r="AD73" i="26" s="1"/>
  <c r="AE73" i="26" s="1"/>
  <c r="AF73" i="26" s="1"/>
  <c r="AG73" i="26" s="1"/>
  <c r="AH73" i="26" s="1"/>
  <c r="AI73" i="26" s="1"/>
  <c r="AJ73" i="26" s="1"/>
  <c r="AK73" i="26" s="1"/>
  <c r="AL73" i="26" s="1"/>
  <c r="AM73" i="26" s="1"/>
  <c r="AN73" i="26" s="1"/>
  <c r="AO73" i="26" s="1"/>
  <c r="AP73" i="26" s="1"/>
  <c r="AQ73" i="26" s="1"/>
  <c r="AR73" i="26" s="1"/>
  <c r="AS73" i="26" s="1"/>
  <c r="AT73" i="26" s="1"/>
  <c r="AU73" i="26" s="1"/>
  <c r="AV73" i="26" s="1"/>
  <c r="AW73" i="26" s="1"/>
  <c r="AX73" i="26" s="1"/>
  <c r="AY73" i="26" s="1"/>
  <c r="AZ73" i="26" s="1"/>
  <c r="BA73" i="26" s="1"/>
  <c r="BB73" i="26" s="1"/>
  <c r="BC73" i="26" s="1"/>
  <c r="BD73" i="26" s="1"/>
  <c r="BE73" i="26" s="1"/>
  <c r="BF73" i="26" s="1"/>
  <c r="Q181" i="26"/>
  <c r="P116" i="26"/>
  <c r="S138" i="26"/>
  <c r="T138" i="26" s="1"/>
  <c r="U138" i="26" s="1"/>
  <c r="V138" i="26" s="1"/>
  <c r="W138" i="26" s="1"/>
  <c r="X138" i="26" s="1"/>
  <c r="Y138" i="26" s="1"/>
  <c r="Z138" i="26" s="1"/>
  <c r="AA138" i="26" s="1"/>
  <c r="AB138" i="26" s="1"/>
  <c r="AC138" i="26" s="1"/>
  <c r="AD138" i="26" s="1"/>
  <c r="AE138" i="26" s="1"/>
  <c r="AF138" i="26" s="1"/>
  <c r="AG138" i="26" s="1"/>
  <c r="AH138" i="26" s="1"/>
  <c r="AI138" i="26" s="1"/>
  <c r="AJ138" i="26" s="1"/>
  <c r="AK138" i="26" s="1"/>
  <c r="AL138" i="26" s="1"/>
  <c r="AM138" i="26" s="1"/>
  <c r="AN138" i="26" s="1"/>
  <c r="AO138" i="26" s="1"/>
  <c r="AP138" i="26" s="1"/>
  <c r="AQ138" i="26" s="1"/>
  <c r="AR138" i="26" s="1"/>
  <c r="AS138" i="26" s="1"/>
  <c r="AT138" i="26" s="1"/>
  <c r="AU138" i="26" s="1"/>
  <c r="AV138" i="26" s="1"/>
  <c r="AW138" i="26" s="1"/>
  <c r="AX138" i="26" s="1"/>
  <c r="AY138" i="26" s="1"/>
  <c r="AZ138" i="26" s="1"/>
  <c r="BA138" i="26" s="1"/>
  <c r="BB138" i="26" s="1"/>
  <c r="BC138" i="26" s="1"/>
  <c r="BD138" i="26" s="1"/>
  <c r="BE138" i="26" s="1"/>
  <c r="BF138" i="26" s="1"/>
  <c r="P200" i="26"/>
  <c r="S81" i="26"/>
  <c r="T81" i="26" s="1"/>
  <c r="U81" i="26" s="1"/>
  <c r="V81" i="26" s="1"/>
  <c r="W81" i="26" s="1"/>
  <c r="X81" i="26" s="1"/>
  <c r="Y81" i="26" s="1"/>
  <c r="Z81" i="26" s="1"/>
  <c r="AA81" i="26" s="1"/>
  <c r="AB81" i="26" s="1"/>
  <c r="AC81" i="26" s="1"/>
  <c r="AD81" i="26" s="1"/>
  <c r="AE81" i="26" s="1"/>
  <c r="AF81" i="26" s="1"/>
  <c r="AG81" i="26" s="1"/>
  <c r="AH81" i="26" s="1"/>
  <c r="AI81" i="26" s="1"/>
  <c r="AJ81" i="26" s="1"/>
  <c r="AK81" i="26" s="1"/>
  <c r="AL81" i="26" s="1"/>
  <c r="AM81" i="26" s="1"/>
  <c r="AN81" i="26" s="1"/>
  <c r="AO81" i="26" s="1"/>
  <c r="AP81" i="26" s="1"/>
  <c r="AQ81" i="26" s="1"/>
  <c r="AR81" i="26" s="1"/>
  <c r="AS81" i="26" s="1"/>
  <c r="AT81" i="26" s="1"/>
  <c r="AU81" i="26" s="1"/>
  <c r="AV81" i="26" s="1"/>
  <c r="AW81" i="26" s="1"/>
  <c r="AX81" i="26" s="1"/>
  <c r="AY81" i="26" s="1"/>
  <c r="AZ81" i="26" s="1"/>
  <c r="BA81" i="26" s="1"/>
  <c r="BB81" i="26" s="1"/>
  <c r="BC81" i="26" s="1"/>
  <c r="BD81" i="26" s="1"/>
  <c r="BE81" i="26" s="1"/>
  <c r="BF81" i="26" s="1"/>
  <c r="S193" i="26"/>
  <c r="T193" i="26" s="1"/>
  <c r="U193" i="26" s="1"/>
  <c r="V193" i="26" s="1"/>
  <c r="W193" i="26" s="1"/>
  <c r="X193" i="26" s="1"/>
  <c r="Y193" i="26" s="1"/>
  <c r="Z193" i="26" s="1"/>
  <c r="AA193" i="26" s="1"/>
  <c r="AB193" i="26" s="1"/>
  <c r="AC193" i="26" s="1"/>
  <c r="AD193" i="26" s="1"/>
  <c r="AE193" i="26" s="1"/>
  <c r="AF193" i="26" s="1"/>
  <c r="AG193" i="26" s="1"/>
  <c r="AH193" i="26" s="1"/>
  <c r="AI193" i="26" s="1"/>
  <c r="AJ193" i="26" s="1"/>
  <c r="AK193" i="26" s="1"/>
  <c r="AL193" i="26" s="1"/>
  <c r="AM193" i="26" s="1"/>
  <c r="AN193" i="26" s="1"/>
  <c r="AO193" i="26" s="1"/>
  <c r="AP193" i="26" s="1"/>
  <c r="AQ193" i="26" s="1"/>
  <c r="AR193" i="26" s="1"/>
  <c r="AS193" i="26" s="1"/>
  <c r="AT193" i="26" s="1"/>
  <c r="AU193" i="26" s="1"/>
  <c r="AV193" i="26" s="1"/>
  <c r="AW193" i="26" s="1"/>
  <c r="AX193" i="26" s="1"/>
  <c r="AY193" i="26" s="1"/>
  <c r="AZ193" i="26" s="1"/>
  <c r="BA193" i="26" s="1"/>
  <c r="BB193" i="26" s="1"/>
  <c r="BC193" i="26" s="1"/>
  <c r="BD193" i="26" s="1"/>
  <c r="BE193" i="26" s="1"/>
  <c r="BF193" i="26" s="1"/>
  <c r="P81" i="26"/>
  <c r="S116" i="26"/>
  <c r="T116" i="26" s="1"/>
  <c r="U116" i="26" s="1"/>
  <c r="V116" i="26" s="1"/>
  <c r="W116" i="26" s="1"/>
  <c r="X116" i="26" s="1"/>
  <c r="Y116" i="26" s="1"/>
  <c r="Z116" i="26" s="1"/>
  <c r="AA116" i="26" s="1"/>
  <c r="AB116" i="26" s="1"/>
  <c r="AC116" i="26" s="1"/>
  <c r="AD116" i="26" s="1"/>
  <c r="AE116" i="26" s="1"/>
  <c r="AF116" i="26" s="1"/>
  <c r="AG116" i="26" s="1"/>
  <c r="AH116" i="26" s="1"/>
  <c r="AI116" i="26" s="1"/>
  <c r="AJ116" i="26" s="1"/>
  <c r="AK116" i="26" s="1"/>
  <c r="AL116" i="26" s="1"/>
  <c r="AM116" i="26" s="1"/>
  <c r="AN116" i="26" s="1"/>
  <c r="AO116" i="26" s="1"/>
  <c r="AP116" i="26" s="1"/>
  <c r="AQ116" i="26" s="1"/>
  <c r="AR116" i="26" s="1"/>
  <c r="AS116" i="26" s="1"/>
  <c r="AT116" i="26" s="1"/>
  <c r="AU116" i="26" s="1"/>
  <c r="AV116" i="26" s="1"/>
  <c r="AW116" i="26" s="1"/>
  <c r="AX116" i="26" s="1"/>
  <c r="AY116" i="26" s="1"/>
  <c r="AZ116" i="26" s="1"/>
  <c r="BA116" i="26" s="1"/>
  <c r="BB116" i="26" s="1"/>
  <c r="BC116" i="26" s="1"/>
  <c r="BD116" i="26" s="1"/>
  <c r="BE116" i="26" s="1"/>
  <c r="BF116" i="26" s="1"/>
  <c r="P193" i="26"/>
  <c r="P154" i="26"/>
  <c r="P36" i="26"/>
  <c r="N14" i="26" s="1"/>
  <c r="S36" i="26"/>
  <c r="T36" i="26" s="1"/>
  <c r="U36" i="26" s="1"/>
  <c r="V36" i="26" s="1"/>
  <c r="W36" i="26" s="1"/>
  <c r="X36" i="26" s="1"/>
  <c r="Y36" i="26" s="1"/>
  <c r="Z36" i="26" s="1"/>
  <c r="AA36" i="26" s="1"/>
  <c r="AB36" i="26" s="1"/>
  <c r="AC36" i="26" s="1"/>
  <c r="AD36" i="26" s="1"/>
  <c r="AE36" i="26" s="1"/>
  <c r="AF36" i="26" s="1"/>
  <c r="AG36" i="26" s="1"/>
  <c r="AH36" i="26" s="1"/>
  <c r="AI36" i="26" s="1"/>
  <c r="AJ36" i="26" s="1"/>
  <c r="AK36" i="26" s="1"/>
  <c r="AL36" i="26" s="1"/>
  <c r="AM36" i="26" s="1"/>
  <c r="AN36" i="26" s="1"/>
  <c r="AO36" i="26" s="1"/>
  <c r="AP36" i="26" s="1"/>
  <c r="AQ36" i="26" s="1"/>
  <c r="AR36" i="26" s="1"/>
  <c r="AS36" i="26" s="1"/>
  <c r="AT36" i="26" s="1"/>
  <c r="AU36" i="26" s="1"/>
  <c r="AV36" i="26" s="1"/>
  <c r="AW36" i="26" s="1"/>
  <c r="AX36" i="26" s="1"/>
  <c r="AY36" i="26" s="1"/>
  <c r="AZ36" i="26" s="1"/>
  <c r="BA36" i="26" s="1"/>
  <c r="BB36" i="26" s="1"/>
  <c r="BC36" i="26" s="1"/>
  <c r="BD36" i="26" s="1"/>
  <c r="BE36" i="26" s="1"/>
  <c r="BF36" i="26" s="1"/>
  <c r="P188" i="26"/>
  <c r="P187" i="26"/>
  <c r="P199" i="26"/>
  <c r="P113" i="26"/>
  <c r="P73" i="26"/>
  <c r="Q164" i="26"/>
  <c r="P155" i="26"/>
  <c r="P163" i="26"/>
  <c r="S127" i="26"/>
  <c r="T127" i="26" s="1"/>
  <c r="U127" i="26" s="1"/>
  <c r="V127" i="26" s="1"/>
  <c r="W127" i="26" s="1"/>
  <c r="X127" i="26" s="1"/>
  <c r="Y127" i="26" s="1"/>
  <c r="Z127" i="26" s="1"/>
  <c r="AA127" i="26" s="1"/>
  <c r="AB127" i="26" s="1"/>
  <c r="AC127" i="26" s="1"/>
  <c r="AD127" i="26" s="1"/>
  <c r="AE127" i="26" s="1"/>
  <c r="AF127" i="26" s="1"/>
  <c r="AG127" i="26" s="1"/>
  <c r="AH127" i="26" s="1"/>
  <c r="AI127" i="26" s="1"/>
  <c r="AJ127" i="26" s="1"/>
  <c r="AK127" i="26" s="1"/>
  <c r="AL127" i="26" s="1"/>
  <c r="AM127" i="26" s="1"/>
  <c r="AN127" i="26" s="1"/>
  <c r="AO127" i="26" s="1"/>
  <c r="AP127" i="26" s="1"/>
  <c r="AQ127" i="26" s="1"/>
  <c r="AR127" i="26" s="1"/>
  <c r="AS127" i="26" s="1"/>
  <c r="AT127" i="26" s="1"/>
  <c r="AU127" i="26" s="1"/>
  <c r="AV127" i="26" s="1"/>
  <c r="AW127" i="26" s="1"/>
  <c r="AX127" i="26" s="1"/>
  <c r="AY127" i="26" s="1"/>
  <c r="AZ127" i="26" s="1"/>
  <c r="BA127" i="26" s="1"/>
  <c r="BB127" i="26" s="1"/>
  <c r="BC127" i="26" s="1"/>
  <c r="BD127" i="26" s="1"/>
  <c r="BE127" i="26" s="1"/>
  <c r="BF127" i="26" s="1"/>
  <c r="P202" i="26"/>
  <c r="S48" i="26"/>
  <c r="T48" i="26" s="1"/>
  <c r="U48" i="26" s="1"/>
  <c r="V48" i="26" s="1"/>
  <c r="W48" i="26" s="1"/>
  <c r="X48" i="26" s="1"/>
  <c r="Y48" i="26" s="1"/>
  <c r="Z48" i="26" s="1"/>
  <c r="AA48" i="26" s="1"/>
  <c r="AB48" i="26" s="1"/>
  <c r="AC48" i="26" s="1"/>
  <c r="AD48" i="26" s="1"/>
  <c r="AE48" i="26" s="1"/>
  <c r="AF48" i="26" s="1"/>
  <c r="AG48" i="26" s="1"/>
  <c r="AH48" i="26" s="1"/>
  <c r="AI48" i="26" s="1"/>
  <c r="AJ48" i="26" s="1"/>
  <c r="AK48" i="26" s="1"/>
  <c r="AL48" i="26" s="1"/>
  <c r="AM48" i="26" s="1"/>
  <c r="AN48" i="26" s="1"/>
  <c r="AO48" i="26" s="1"/>
  <c r="AP48" i="26" s="1"/>
  <c r="AQ48" i="26" s="1"/>
  <c r="AR48" i="26" s="1"/>
  <c r="AS48" i="26" s="1"/>
  <c r="AT48" i="26" s="1"/>
  <c r="AU48" i="26" s="1"/>
  <c r="AV48" i="26" s="1"/>
  <c r="AW48" i="26" s="1"/>
  <c r="AX48" i="26" s="1"/>
  <c r="AY48" i="26" s="1"/>
  <c r="AZ48" i="26" s="1"/>
  <c r="BA48" i="26" s="1"/>
  <c r="BB48" i="26" s="1"/>
  <c r="BC48" i="26" s="1"/>
  <c r="BD48" i="26" s="1"/>
  <c r="BE48" i="26" s="1"/>
  <c r="BF48" i="26" s="1"/>
  <c r="P59" i="26"/>
  <c r="P149" i="26"/>
  <c r="S166" i="26"/>
  <c r="T166" i="26" s="1"/>
  <c r="U166" i="26" s="1"/>
  <c r="V166" i="26" s="1"/>
  <c r="W166" i="26" s="1"/>
  <c r="X166" i="26" s="1"/>
  <c r="Y166" i="26" s="1"/>
  <c r="Z166" i="26" s="1"/>
  <c r="AA166" i="26" s="1"/>
  <c r="AB166" i="26" s="1"/>
  <c r="AC166" i="26" s="1"/>
  <c r="AD166" i="26" s="1"/>
  <c r="AE166" i="26" s="1"/>
  <c r="AF166" i="26" s="1"/>
  <c r="AG166" i="26" s="1"/>
  <c r="AH166" i="26" s="1"/>
  <c r="AI166" i="26" s="1"/>
  <c r="AJ166" i="26" s="1"/>
  <c r="AK166" i="26" s="1"/>
  <c r="AL166" i="26" s="1"/>
  <c r="AM166" i="26" s="1"/>
  <c r="AN166" i="26" s="1"/>
  <c r="AO166" i="26" s="1"/>
  <c r="AP166" i="26" s="1"/>
  <c r="AQ166" i="26" s="1"/>
  <c r="AR166" i="26" s="1"/>
  <c r="AS166" i="26" s="1"/>
  <c r="AT166" i="26" s="1"/>
  <c r="AU166" i="26" s="1"/>
  <c r="AV166" i="26" s="1"/>
  <c r="AW166" i="26" s="1"/>
  <c r="AX166" i="26" s="1"/>
  <c r="AY166" i="26" s="1"/>
  <c r="AZ166" i="26" s="1"/>
  <c r="BA166" i="26" s="1"/>
  <c r="BB166" i="26" s="1"/>
  <c r="BC166" i="26" s="1"/>
  <c r="BD166" i="26" s="1"/>
  <c r="BE166" i="26" s="1"/>
  <c r="BF166" i="26" s="1"/>
  <c r="P123" i="26"/>
  <c r="S150" i="26"/>
  <c r="T150" i="26" s="1"/>
  <c r="U150" i="26" s="1"/>
  <c r="V150" i="26" s="1"/>
  <c r="W150" i="26" s="1"/>
  <c r="X150" i="26" s="1"/>
  <c r="Y150" i="26" s="1"/>
  <c r="Z150" i="26" s="1"/>
  <c r="AA150" i="26" s="1"/>
  <c r="AB150" i="26" s="1"/>
  <c r="AC150" i="26" s="1"/>
  <c r="AD150" i="26" s="1"/>
  <c r="AE150" i="26" s="1"/>
  <c r="AF150" i="26" s="1"/>
  <c r="AG150" i="26" s="1"/>
  <c r="AH150" i="26" s="1"/>
  <c r="AI150" i="26" s="1"/>
  <c r="AJ150" i="26" s="1"/>
  <c r="AK150" i="26" s="1"/>
  <c r="AL150" i="26" s="1"/>
  <c r="AM150" i="26" s="1"/>
  <c r="AN150" i="26" s="1"/>
  <c r="AO150" i="26" s="1"/>
  <c r="AP150" i="26" s="1"/>
  <c r="AQ150" i="26" s="1"/>
  <c r="AR150" i="26" s="1"/>
  <c r="AS150" i="26" s="1"/>
  <c r="AT150" i="26" s="1"/>
  <c r="AU150" i="26" s="1"/>
  <c r="AV150" i="26" s="1"/>
  <c r="AW150" i="26" s="1"/>
  <c r="AX150" i="26" s="1"/>
  <c r="AY150" i="26" s="1"/>
  <c r="AZ150" i="26" s="1"/>
  <c r="BA150" i="26" s="1"/>
  <c r="BB150" i="26" s="1"/>
  <c r="BC150" i="26" s="1"/>
  <c r="BD150" i="26" s="1"/>
  <c r="BE150" i="26" s="1"/>
  <c r="BF150" i="26" s="1"/>
  <c r="P44" i="26"/>
  <c r="N23" i="26" s="1"/>
  <c r="P129" i="26"/>
  <c r="S177" i="26"/>
  <c r="T177" i="26" s="1"/>
  <c r="U177" i="26" s="1"/>
  <c r="V177" i="26" s="1"/>
  <c r="W177" i="26" s="1"/>
  <c r="X177" i="26" s="1"/>
  <c r="Y177" i="26" s="1"/>
  <c r="Z177" i="26" s="1"/>
  <c r="AA177" i="26" s="1"/>
  <c r="AB177" i="26" s="1"/>
  <c r="AC177" i="26" s="1"/>
  <c r="AD177" i="26" s="1"/>
  <c r="AE177" i="26" s="1"/>
  <c r="AF177" i="26" s="1"/>
  <c r="AG177" i="26" s="1"/>
  <c r="AH177" i="26" s="1"/>
  <c r="AI177" i="26" s="1"/>
  <c r="AJ177" i="26" s="1"/>
  <c r="AK177" i="26" s="1"/>
  <c r="AL177" i="26" s="1"/>
  <c r="AM177" i="26" s="1"/>
  <c r="AN177" i="26" s="1"/>
  <c r="AO177" i="26" s="1"/>
  <c r="AP177" i="26" s="1"/>
  <c r="AQ177" i="26" s="1"/>
  <c r="AR177" i="26" s="1"/>
  <c r="AS177" i="26" s="1"/>
  <c r="AT177" i="26" s="1"/>
  <c r="AU177" i="26" s="1"/>
  <c r="AV177" i="26" s="1"/>
  <c r="AW177" i="26" s="1"/>
  <c r="AX177" i="26" s="1"/>
  <c r="AY177" i="26" s="1"/>
  <c r="AZ177" i="26" s="1"/>
  <c r="BA177" i="26" s="1"/>
  <c r="BB177" i="26" s="1"/>
  <c r="BC177" i="26" s="1"/>
  <c r="BD177" i="26" s="1"/>
  <c r="BE177" i="26" s="1"/>
  <c r="BF177" i="26" s="1"/>
  <c r="S159" i="26"/>
  <c r="T159" i="26" s="1"/>
  <c r="U159" i="26" s="1"/>
  <c r="V159" i="26" s="1"/>
  <c r="W159" i="26" s="1"/>
  <c r="X159" i="26" s="1"/>
  <c r="Y159" i="26" s="1"/>
  <c r="Z159" i="26" s="1"/>
  <c r="AA159" i="26" s="1"/>
  <c r="AB159" i="26" s="1"/>
  <c r="AC159" i="26" s="1"/>
  <c r="AD159" i="26" s="1"/>
  <c r="AE159" i="26" s="1"/>
  <c r="AF159" i="26" s="1"/>
  <c r="AG159" i="26" s="1"/>
  <c r="AH159" i="26" s="1"/>
  <c r="AI159" i="26" s="1"/>
  <c r="AJ159" i="26" s="1"/>
  <c r="AK159" i="26" s="1"/>
  <c r="AL159" i="26" s="1"/>
  <c r="AM159" i="26" s="1"/>
  <c r="AN159" i="26" s="1"/>
  <c r="AO159" i="26" s="1"/>
  <c r="AP159" i="26" s="1"/>
  <c r="AQ159" i="26" s="1"/>
  <c r="AR159" i="26" s="1"/>
  <c r="AS159" i="26" s="1"/>
  <c r="AT159" i="26" s="1"/>
  <c r="AU159" i="26" s="1"/>
  <c r="AV159" i="26" s="1"/>
  <c r="AW159" i="26" s="1"/>
  <c r="AX159" i="26" s="1"/>
  <c r="AY159" i="26" s="1"/>
  <c r="AZ159" i="26" s="1"/>
  <c r="BA159" i="26" s="1"/>
  <c r="BB159" i="26" s="1"/>
  <c r="BC159" i="26" s="1"/>
  <c r="BD159" i="26" s="1"/>
  <c r="BE159" i="26" s="1"/>
  <c r="BF159" i="26" s="1"/>
  <c r="P101" i="26"/>
  <c r="P51" i="26"/>
  <c r="S191" i="26"/>
  <c r="T191" i="26" s="1"/>
  <c r="U191" i="26" s="1"/>
  <c r="V191" i="26" s="1"/>
  <c r="W191" i="26" s="1"/>
  <c r="X191" i="26" s="1"/>
  <c r="Y191" i="26" s="1"/>
  <c r="Z191" i="26" s="1"/>
  <c r="AA191" i="26" s="1"/>
  <c r="AB191" i="26" s="1"/>
  <c r="AC191" i="26" s="1"/>
  <c r="AD191" i="26" s="1"/>
  <c r="AE191" i="26" s="1"/>
  <c r="AF191" i="26" s="1"/>
  <c r="AG191" i="26" s="1"/>
  <c r="AH191" i="26" s="1"/>
  <c r="AI191" i="26" s="1"/>
  <c r="AJ191" i="26" s="1"/>
  <c r="AK191" i="26" s="1"/>
  <c r="AL191" i="26" s="1"/>
  <c r="AM191" i="26" s="1"/>
  <c r="AN191" i="26" s="1"/>
  <c r="AO191" i="26" s="1"/>
  <c r="AP191" i="26" s="1"/>
  <c r="AQ191" i="26" s="1"/>
  <c r="AR191" i="26" s="1"/>
  <c r="AS191" i="26" s="1"/>
  <c r="AT191" i="26" s="1"/>
  <c r="AU191" i="26" s="1"/>
  <c r="AV191" i="26" s="1"/>
  <c r="AW191" i="26" s="1"/>
  <c r="AX191" i="26" s="1"/>
  <c r="AY191" i="26" s="1"/>
  <c r="AZ191" i="26" s="1"/>
  <c r="BA191" i="26" s="1"/>
  <c r="BB191" i="26" s="1"/>
  <c r="BC191" i="26" s="1"/>
  <c r="BD191" i="26" s="1"/>
  <c r="BE191" i="26" s="1"/>
  <c r="BF191" i="26" s="1"/>
  <c r="S124" i="26"/>
  <c r="T124" i="26" s="1"/>
  <c r="U124" i="26" s="1"/>
  <c r="V124" i="26" s="1"/>
  <c r="W124" i="26" s="1"/>
  <c r="X124" i="26" s="1"/>
  <c r="Y124" i="26" s="1"/>
  <c r="Z124" i="26" s="1"/>
  <c r="AA124" i="26" s="1"/>
  <c r="AB124" i="26" s="1"/>
  <c r="AC124" i="26" s="1"/>
  <c r="AD124" i="26" s="1"/>
  <c r="AE124" i="26" s="1"/>
  <c r="AF124" i="26" s="1"/>
  <c r="AG124" i="26" s="1"/>
  <c r="AH124" i="26" s="1"/>
  <c r="AI124" i="26" s="1"/>
  <c r="AJ124" i="26" s="1"/>
  <c r="AK124" i="26" s="1"/>
  <c r="AL124" i="26" s="1"/>
  <c r="AM124" i="26" s="1"/>
  <c r="AN124" i="26" s="1"/>
  <c r="AO124" i="26" s="1"/>
  <c r="AP124" i="26" s="1"/>
  <c r="AQ124" i="26" s="1"/>
  <c r="AR124" i="26" s="1"/>
  <c r="AS124" i="26" s="1"/>
  <c r="AT124" i="26" s="1"/>
  <c r="AU124" i="26" s="1"/>
  <c r="AV124" i="26" s="1"/>
  <c r="AW124" i="26" s="1"/>
  <c r="AX124" i="26" s="1"/>
  <c r="AY124" i="26" s="1"/>
  <c r="AZ124" i="26" s="1"/>
  <c r="BA124" i="26" s="1"/>
  <c r="BB124" i="26" s="1"/>
  <c r="BC124" i="26" s="1"/>
  <c r="BD124" i="26" s="1"/>
  <c r="BE124" i="26" s="1"/>
  <c r="BF124" i="26" s="1"/>
  <c r="S187" i="26"/>
  <c r="T187" i="26" s="1"/>
  <c r="U187" i="26" s="1"/>
  <c r="V187" i="26" s="1"/>
  <c r="W187" i="26" s="1"/>
  <c r="X187" i="26" s="1"/>
  <c r="Y187" i="26" s="1"/>
  <c r="Z187" i="26" s="1"/>
  <c r="AA187" i="26" s="1"/>
  <c r="AB187" i="26" s="1"/>
  <c r="AC187" i="26" s="1"/>
  <c r="AD187" i="26" s="1"/>
  <c r="AE187" i="26" s="1"/>
  <c r="AF187" i="26" s="1"/>
  <c r="AG187" i="26" s="1"/>
  <c r="AH187" i="26" s="1"/>
  <c r="AI187" i="26" s="1"/>
  <c r="AJ187" i="26" s="1"/>
  <c r="AK187" i="26" s="1"/>
  <c r="AL187" i="26" s="1"/>
  <c r="AM187" i="26" s="1"/>
  <c r="AN187" i="26" s="1"/>
  <c r="AO187" i="26" s="1"/>
  <c r="AP187" i="26" s="1"/>
  <c r="AQ187" i="26" s="1"/>
  <c r="AR187" i="26" s="1"/>
  <c r="AS187" i="26" s="1"/>
  <c r="AT187" i="26" s="1"/>
  <c r="AU187" i="26" s="1"/>
  <c r="AV187" i="26" s="1"/>
  <c r="AW187" i="26" s="1"/>
  <c r="AX187" i="26" s="1"/>
  <c r="AY187" i="26" s="1"/>
  <c r="AZ187" i="26" s="1"/>
  <c r="BA187" i="26" s="1"/>
  <c r="BB187" i="26" s="1"/>
  <c r="BC187" i="26" s="1"/>
  <c r="BD187" i="26" s="1"/>
  <c r="BE187" i="26" s="1"/>
  <c r="BF187" i="26" s="1"/>
  <c r="P70" i="26"/>
  <c r="P184" i="26"/>
  <c r="S195" i="26"/>
  <c r="T195" i="26" s="1"/>
  <c r="U195" i="26" s="1"/>
  <c r="V195" i="26" s="1"/>
  <c r="W195" i="26" s="1"/>
  <c r="X195" i="26" s="1"/>
  <c r="Y195" i="26" s="1"/>
  <c r="Z195" i="26" s="1"/>
  <c r="AA195" i="26" s="1"/>
  <c r="AB195" i="26" s="1"/>
  <c r="AC195" i="26" s="1"/>
  <c r="AD195" i="26" s="1"/>
  <c r="AE195" i="26" s="1"/>
  <c r="AF195" i="26" s="1"/>
  <c r="AG195" i="26" s="1"/>
  <c r="AH195" i="26" s="1"/>
  <c r="AI195" i="26" s="1"/>
  <c r="AJ195" i="26" s="1"/>
  <c r="AK195" i="26" s="1"/>
  <c r="AL195" i="26" s="1"/>
  <c r="AM195" i="26" s="1"/>
  <c r="AN195" i="26" s="1"/>
  <c r="AO195" i="26" s="1"/>
  <c r="AP195" i="26" s="1"/>
  <c r="AQ195" i="26" s="1"/>
  <c r="AR195" i="26" s="1"/>
  <c r="AS195" i="26" s="1"/>
  <c r="AT195" i="26" s="1"/>
  <c r="AU195" i="26" s="1"/>
  <c r="AV195" i="26" s="1"/>
  <c r="AW195" i="26" s="1"/>
  <c r="AX195" i="26" s="1"/>
  <c r="AY195" i="26" s="1"/>
  <c r="AZ195" i="26" s="1"/>
  <c r="BA195" i="26" s="1"/>
  <c r="BB195" i="26" s="1"/>
  <c r="BC195" i="26" s="1"/>
  <c r="BD195" i="26" s="1"/>
  <c r="BE195" i="26" s="1"/>
  <c r="BF195" i="26" s="1"/>
  <c r="S44" i="26"/>
  <c r="T44" i="26" s="1"/>
  <c r="U44" i="26" s="1"/>
  <c r="V44" i="26" s="1"/>
  <c r="W44" i="26" s="1"/>
  <c r="X44" i="26" s="1"/>
  <c r="Y44" i="26" s="1"/>
  <c r="Z44" i="26" s="1"/>
  <c r="AA44" i="26" s="1"/>
  <c r="AB44" i="26" s="1"/>
  <c r="AC44" i="26" s="1"/>
  <c r="AD44" i="26" s="1"/>
  <c r="AE44" i="26" s="1"/>
  <c r="AF44" i="26" s="1"/>
  <c r="AG44" i="26" s="1"/>
  <c r="AH44" i="26" s="1"/>
  <c r="AI44" i="26" s="1"/>
  <c r="AJ44" i="26" s="1"/>
  <c r="AK44" i="26" s="1"/>
  <c r="AL44" i="26" s="1"/>
  <c r="AM44" i="26" s="1"/>
  <c r="AN44" i="26" s="1"/>
  <c r="AO44" i="26" s="1"/>
  <c r="AP44" i="26" s="1"/>
  <c r="AQ44" i="26" s="1"/>
  <c r="AR44" i="26" s="1"/>
  <c r="AS44" i="26" s="1"/>
  <c r="AT44" i="26" s="1"/>
  <c r="AU44" i="26" s="1"/>
  <c r="AV44" i="26" s="1"/>
  <c r="AW44" i="26" s="1"/>
  <c r="AX44" i="26" s="1"/>
  <c r="AY44" i="26" s="1"/>
  <c r="AZ44" i="26" s="1"/>
  <c r="BA44" i="26" s="1"/>
  <c r="BB44" i="26" s="1"/>
  <c r="BC44" i="26" s="1"/>
  <c r="BD44" i="26" s="1"/>
  <c r="BE44" i="26" s="1"/>
  <c r="BF44" i="26" s="1"/>
  <c r="S130" i="26"/>
  <c r="T130" i="26" s="1"/>
  <c r="U130" i="26" s="1"/>
  <c r="V130" i="26" s="1"/>
  <c r="W130" i="26" s="1"/>
  <c r="X130" i="26" s="1"/>
  <c r="Y130" i="26" s="1"/>
  <c r="Z130" i="26" s="1"/>
  <c r="AA130" i="26" s="1"/>
  <c r="AB130" i="26" s="1"/>
  <c r="AC130" i="26" s="1"/>
  <c r="AD130" i="26" s="1"/>
  <c r="AE130" i="26" s="1"/>
  <c r="AF130" i="26" s="1"/>
  <c r="AG130" i="26" s="1"/>
  <c r="AH130" i="26" s="1"/>
  <c r="AI130" i="26" s="1"/>
  <c r="AJ130" i="26" s="1"/>
  <c r="AK130" i="26" s="1"/>
  <c r="AL130" i="26" s="1"/>
  <c r="AM130" i="26" s="1"/>
  <c r="AN130" i="26" s="1"/>
  <c r="AO130" i="26" s="1"/>
  <c r="AP130" i="26" s="1"/>
  <c r="AQ130" i="26" s="1"/>
  <c r="AR130" i="26" s="1"/>
  <c r="AS130" i="26" s="1"/>
  <c r="AT130" i="26" s="1"/>
  <c r="AU130" i="26" s="1"/>
  <c r="AV130" i="26" s="1"/>
  <c r="AW130" i="26" s="1"/>
  <c r="AX130" i="26" s="1"/>
  <c r="AY130" i="26" s="1"/>
  <c r="AZ130" i="26" s="1"/>
  <c r="BA130" i="26" s="1"/>
  <c r="BB130" i="26" s="1"/>
  <c r="BC130" i="26" s="1"/>
  <c r="BD130" i="26" s="1"/>
  <c r="BE130" i="26" s="1"/>
  <c r="BF130" i="26" s="1"/>
  <c r="P191" i="26"/>
  <c r="S70" i="26"/>
  <c r="T70" i="26" s="1"/>
  <c r="U70" i="26" s="1"/>
  <c r="V70" i="26" s="1"/>
  <c r="W70" i="26" s="1"/>
  <c r="X70" i="26" s="1"/>
  <c r="Y70" i="26" s="1"/>
  <c r="Z70" i="26" s="1"/>
  <c r="AA70" i="26" s="1"/>
  <c r="AB70" i="26" s="1"/>
  <c r="AC70" i="26" s="1"/>
  <c r="AD70" i="26" s="1"/>
  <c r="AE70" i="26" s="1"/>
  <c r="AF70" i="26" s="1"/>
  <c r="AG70" i="26" s="1"/>
  <c r="AH70" i="26" s="1"/>
  <c r="AI70" i="26" s="1"/>
  <c r="AJ70" i="26" s="1"/>
  <c r="AK70" i="26" s="1"/>
  <c r="AL70" i="26" s="1"/>
  <c r="AM70" i="26" s="1"/>
  <c r="AN70" i="26" s="1"/>
  <c r="AO70" i="26" s="1"/>
  <c r="AP70" i="26" s="1"/>
  <c r="AQ70" i="26" s="1"/>
  <c r="AR70" i="26" s="1"/>
  <c r="AS70" i="26" s="1"/>
  <c r="AT70" i="26" s="1"/>
  <c r="AU70" i="26" s="1"/>
  <c r="AV70" i="26" s="1"/>
  <c r="AW70" i="26" s="1"/>
  <c r="AX70" i="26" s="1"/>
  <c r="AY70" i="26" s="1"/>
  <c r="AZ70" i="26" s="1"/>
  <c r="BA70" i="26" s="1"/>
  <c r="BB70" i="26" s="1"/>
  <c r="BC70" i="26" s="1"/>
  <c r="BD70" i="26" s="1"/>
  <c r="BE70" i="26" s="1"/>
  <c r="BF70" i="26" s="1"/>
  <c r="S201" i="26"/>
  <c r="T201" i="26" s="1"/>
  <c r="U201" i="26" s="1"/>
  <c r="V201" i="26" s="1"/>
  <c r="W201" i="26" s="1"/>
  <c r="X201" i="26" s="1"/>
  <c r="Y201" i="26" s="1"/>
  <c r="Z201" i="26" s="1"/>
  <c r="AA201" i="26" s="1"/>
  <c r="AB201" i="26" s="1"/>
  <c r="AC201" i="26" s="1"/>
  <c r="AD201" i="26" s="1"/>
  <c r="AE201" i="26" s="1"/>
  <c r="AF201" i="26" s="1"/>
  <c r="AG201" i="26" s="1"/>
  <c r="AH201" i="26" s="1"/>
  <c r="AI201" i="26" s="1"/>
  <c r="AJ201" i="26" s="1"/>
  <c r="AK201" i="26" s="1"/>
  <c r="AL201" i="26" s="1"/>
  <c r="AM201" i="26" s="1"/>
  <c r="AN201" i="26" s="1"/>
  <c r="AO201" i="26" s="1"/>
  <c r="AP201" i="26" s="1"/>
  <c r="AQ201" i="26" s="1"/>
  <c r="AR201" i="26" s="1"/>
  <c r="AS201" i="26" s="1"/>
  <c r="AT201" i="26" s="1"/>
  <c r="AU201" i="26" s="1"/>
  <c r="AV201" i="26" s="1"/>
  <c r="AW201" i="26" s="1"/>
  <c r="AX201" i="26" s="1"/>
  <c r="AY201" i="26" s="1"/>
  <c r="AZ201" i="26" s="1"/>
  <c r="BA201" i="26" s="1"/>
  <c r="BB201" i="26" s="1"/>
  <c r="BC201" i="26" s="1"/>
  <c r="BD201" i="26" s="1"/>
  <c r="BE201" i="26" s="1"/>
  <c r="BF201" i="26" s="1"/>
  <c r="S77" i="26"/>
  <c r="T77" i="26" s="1"/>
  <c r="U77" i="26" s="1"/>
  <c r="V77" i="26" s="1"/>
  <c r="W77" i="26" s="1"/>
  <c r="X77" i="26" s="1"/>
  <c r="Y77" i="26" s="1"/>
  <c r="Z77" i="26" s="1"/>
  <c r="AA77" i="26" s="1"/>
  <c r="AB77" i="26" s="1"/>
  <c r="AC77" i="26" s="1"/>
  <c r="AD77" i="26" s="1"/>
  <c r="AE77" i="26" s="1"/>
  <c r="AF77" i="26" s="1"/>
  <c r="AG77" i="26" s="1"/>
  <c r="AH77" i="26" s="1"/>
  <c r="AI77" i="26" s="1"/>
  <c r="AJ77" i="26" s="1"/>
  <c r="AK77" i="26" s="1"/>
  <c r="AL77" i="26" s="1"/>
  <c r="AM77" i="26" s="1"/>
  <c r="AN77" i="26" s="1"/>
  <c r="AO77" i="26" s="1"/>
  <c r="AP77" i="26" s="1"/>
  <c r="AQ77" i="26" s="1"/>
  <c r="AR77" i="26" s="1"/>
  <c r="AS77" i="26" s="1"/>
  <c r="AT77" i="26" s="1"/>
  <c r="AU77" i="26" s="1"/>
  <c r="AV77" i="26" s="1"/>
  <c r="AW77" i="26" s="1"/>
  <c r="AX77" i="26" s="1"/>
  <c r="AY77" i="26" s="1"/>
  <c r="AZ77" i="26" s="1"/>
  <c r="BA77" i="26" s="1"/>
  <c r="BB77" i="26" s="1"/>
  <c r="BC77" i="26" s="1"/>
  <c r="BD77" i="26" s="1"/>
  <c r="BE77" i="26" s="1"/>
  <c r="BF77" i="26" s="1"/>
  <c r="P162" i="26"/>
  <c r="P157" i="26"/>
  <c r="S199" i="26"/>
  <c r="T199" i="26" s="1"/>
  <c r="U199" i="26" s="1"/>
  <c r="V199" i="26" s="1"/>
  <c r="W199" i="26" s="1"/>
  <c r="X199" i="26" s="1"/>
  <c r="Y199" i="26" s="1"/>
  <c r="Z199" i="26" s="1"/>
  <c r="AA199" i="26" s="1"/>
  <c r="AB199" i="26" s="1"/>
  <c r="AC199" i="26" s="1"/>
  <c r="AD199" i="26" s="1"/>
  <c r="AE199" i="26" s="1"/>
  <c r="AF199" i="26" s="1"/>
  <c r="AG199" i="26" s="1"/>
  <c r="AH199" i="26" s="1"/>
  <c r="AI199" i="26" s="1"/>
  <c r="AJ199" i="26" s="1"/>
  <c r="AK199" i="26" s="1"/>
  <c r="AL199" i="26" s="1"/>
  <c r="AM199" i="26" s="1"/>
  <c r="AN199" i="26" s="1"/>
  <c r="AO199" i="26" s="1"/>
  <c r="AP199" i="26" s="1"/>
  <c r="AQ199" i="26" s="1"/>
  <c r="AR199" i="26" s="1"/>
  <c r="AS199" i="26" s="1"/>
  <c r="AT199" i="26" s="1"/>
  <c r="AU199" i="26" s="1"/>
  <c r="AV199" i="26" s="1"/>
  <c r="AW199" i="26" s="1"/>
  <c r="AX199" i="26" s="1"/>
  <c r="AY199" i="26" s="1"/>
  <c r="AZ199" i="26" s="1"/>
  <c r="BA199" i="26" s="1"/>
  <c r="BB199" i="26" s="1"/>
  <c r="BC199" i="26" s="1"/>
  <c r="BD199" i="26" s="1"/>
  <c r="BE199" i="26" s="1"/>
  <c r="BF199" i="26" s="1"/>
  <c r="P78" i="26"/>
  <c r="P140" i="26"/>
  <c r="Q133" i="26"/>
  <c r="P120" i="26"/>
  <c r="P147" i="26"/>
  <c r="P114" i="26"/>
  <c r="P94" i="26"/>
  <c r="P143" i="26"/>
  <c r="Q102" i="26"/>
  <c r="P133" i="26"/>
  <c r="P98" i="26"/>
  <c r="S52" i="26"/>
  <c r="T52" i="26" s="1"/>
  <c r="U52" i="26" s="1"/>
  <c r="V52" i="26" s="1"/>
  <c r="W52" i="26" s="1"/>
  <c r="X52" i="26" s="1"/>
  <c r="Y52" i="26" s="1"/>
  <c r="Z52" i="26" s="1"/>
  <c r="AA52" i="26" s="1"/>
  <c r="AB52" i="26" s="1"/>
  <c r="AC52" i="26" s="1"/>
  <c r="AD52" i="26" s="1"/>
  <c r="AE52" i="26" s="1"/>
  <c r="AF52" i="26" s="1"/>
  <c r="AG52" i="26" s="1"/>
  <c r="AH52" i="26" s="1"/>
  <c r="AI52" i="26" s="1"/>
  <c r="AJ52" i="26" s="1"/>
  <c r="AK52" i="26" s="1"/>
  <c r="AL52" i="26" s="1"/>
  <c r="AM52" i="26" s="1"/>
  <c r="AN52" i="26" s="1"/>
  <c r="AO52" i="26" s="1"/>
  <c r="AP52" i="26" s="1"/>
  <c r="AQ52" i="26" s="1"/>
  <c r="AR52" i="26" s="1"/>
  <c r="AS52" i="26" s="1"/>
  <c r="AT52" i="26" s="1"/>
  <c r="AU52" i="26" s="1"/>
  <c r="AV52" i="26" s="1"/>
  <c r="AW52" i="26" s="1"/>
  <c r="AX52" i="26" s="1"/>
  <c r="AY52" i="26" s="1"/>
  <c r="AZ52" i="26" s="1"/>
  <c r="BA52" i="26" s="1"/>
  <c r="BB52" i="26" s="1"/>
  <c r="BC52" i="26" s="1"/>
  <c r="BD52" i="26" s="1"/>
  <c r="BE52" i="26" s="1"/>
  <c r="BF52" i="26" s="1"/>
  <c r="P71" i="26"/>
  <c r="P52" i="26"/>
  <c r="S146" i="26"/>
  <c r="T146" i="26" s="1"/>
  <c r="U146" i="26" s="1"/>
  <c r="V146" i="26" s="1"/>
  <c r="W146" i="26" s="1"/>
  <c r="X146" i="26" s="1"/>
  <c r="Y146" i="26" s="1"/>
  <c r="Z146" i="26" s="1"/>
  <c r="AA146" i="26" s="1"/>
  <c r="AB146" i="26" s="1"/>
  <c r="AC146" i="26" s="1"/>
  <c r="AD146" i="26" s="1"/>
  <c r="AE146" i="26" s="1"/>
  <c r="AF146" i="26" s="1"/>
  <c r="AG146" i="26" s="1"/>
  <c r="AH146" i="26" s="1"/>
  <c r="AI146" i="26" s="1"/>
  <c r="AJ146" i="26" s="1"/>
  <c r="AK146" i="26" s="1"/>
  <c r="AL146" i="26" s="1"/>
  <c r="AM146" i="26" s="1"/>
  <c r="AN146" i="26" s="1"/>
  <c r="AO146" i="26" s="1"/>
  <c r="AP146" i="26" s="1"/>
  <c r="AQ146" i="26" s="1"/>
  <c r="AR146" i="26" s="1"/>
  <c r="AS146" i="26" s="1"/>
  <c r="AT146" i="26" s="1"/>
  <c r="AU146" i="26" s="1"/>
  <c r="AV146" i="26" s="1"/>
  <c r="AW146" i="26" s="1"/>
  <c r="AX146" i="26" s="1"/>
  <c r="AY146" i="26" s="1"/>
  <c r="AZ146" i="26" s="1"/>
  <c r="BA146" i="26" s="1"/>
  <c r="BB146" i="26" s="1"/>
  <c r="BC146" i="26" s="1"/>
  <c r="BD146" i="26" s="1"/>
  <c r="BE146" i="26" s="1"/>
  <c r="BF146" i="26" s="1"/>
  <c r="S139" i="26"/>
  <c r="T139" i="26" s="1"/>
  <c r="U139" i="26" s="1"/>
  <c r="V139" i="26" s="1"/>
  <c r="W139" i="26" s="1"/>
  <c r="X139" i="26" s="1"/>
  <c r="Y139" i="26" s="1"/>
  <c r="Z139" i="26" s="1"/>
  <c r="AA139" i="26" s="1"/>
  <c r="AB139" i="26" s="1"/>
  <c r="AC139" i="26" s="1"/>
  <c r="AD139" i="26" s="1"/>
  <c r="AE139" i="26" s="1"/>
  <c r="AF139" i="26" s="1"/>
  <c r="AG139" i="26" s="1"/>
  <c r="AH139" i="26" s="1"/>
  <c r="AI139" i="26" s="1"/>
  <c r="AJ139" i="26" s="1"/>
  <c r="AK139" i="26" s="1"/>
  <c r="AL139" i="26" s="1"/>
  <c r="AM139" i="26" s="1"/>
  <c r="AN139" i="26" s="1"/>
  <c r="AO139" i="26" s="1"/>
  <c r="AP139" i="26" s="1"/>
  <c r="AQ139" i="26" s="1"/>
  <c r="AR139" i="26" s="1"/>
  <c r="AS139" i="26" s="1"/>
  <c r="AT139" i="26" s="1"/>
  <c r="AU139" i="26" s="1"/>
  <c r="AV139" i="26" s="1"/>
  <c r="AW139" i="26" s="1"/>
  <c r="AX139" i="26" s="1"/>
  <c r="AY139" i="26" s="1"/>
  <c r="AZ139" i="26" s="1"/>
  <c r="BA139" i="26" s="1"/>
  <c r="BB139" i="26" s="1"/>
  <c r="BC139" i="26" s="1"/>
  <c r="BD139" i="26" s="1"/>
  <c r="BE139" i="26" s="1"/>
  <c r="BF139" i="26" s="1"/>
  <c r="P115" i="26"/>
  <c r="P74" i="26"/>
  <c r="S94" i="26"/>
  <c r="T94" i="26" s="1"/>
  <c r="U94" i="26" s="1"/>
  <c r="V94" i="26" s="1"/>
  <c r="W94" i="26" s="1"/>
  <c r="X94" i="26" s="1"/>
  <c r="Y94" i="26" s="1"/>
  <c r="Z94" i="26" s="1"/>
  <c r="AA94" i="26" s="1"/>
  <c r="AB94" i="26" s="1"/>
  <c r="AC94" i="26" s="1"/>
  <c r="AD94" i="26" s="1"/>
  <c r="AE94" i="26" s="1"/>
  <c r="AF94" i="26" s="1"/>
  <c r="AG94" i="26" s="1"/>
  <c r="AH94" i="26" s="1"/>
  <c r="AI94" i="26" s="1"/>
  <c r="AJ94" i="26" s="1"/>
  <c r="AK94" i="26" s="1"/>
  <c r="AL94" i="26" s="1"/>
  <c r="AM94" i="26" s="1"/>
  <c r="AN94" i="26" s="1"/>
  <c r="AO94" i="26" s="1"/>
  <c r="AP94" i="26" s="1"/>
  <c r="AQ94" i="26" s="1"/>
  <c r="AR94" i="26" s="1"/>
  <c r="AS94" i="26" s="1"/>
  <c r="AT94" i="26" s="1"/>
  <c r="AU94" i="26" s="1"/>
  <c r="AV94" i="26" s="1"/>
  <c r="AW94" i="26" s="1"/>
  <c r="AX94" i="26" s="1"/>
  <c r="AY94" i="26" s="1"/>
  <c r="AZ94" i="26" s="1"/>
  <c r="BA94" i="26" s="1"/>
  <c r="BB94" i="26" s="1"/>
  <c r="BC94" i="26" s="1"/>
  <c r="BD94" i="26" s="1"/>
  <c r="BE94" i="26" s="1"/>
  <c r="BF94" i="26" s="1"/>
  <c r="P169" i="26"/>
  <c r="Q51" i="26"/>
  <c r="P142" i="26"/>
  <c r="P195" i="26"/>
  <c r="P83" i="26"/>
  <c r="S179" i="26"/>
  <c r="T179" i="26" s="1"/>
  <c r="U179" i="26" s="1"/>
  <c r="V179" i="26" s="1"/>
  <c r="W179" i="26" s="1"/>
  <c r="X179" i="26" s="1"/>
  <c r="Y179" i="26" s="1"/>
  <c r="Z179" i="26" s="1"/>
  <c r="AA179" i="26" s="1"/>
  <c r="AB179" i="26" s="1"/>
  <c r="AC179" i="26" s="1"/>
  <c r="AD179" i="26" s="1"/>
  <c r="AE179" i="26" s="1"/>
  <c r="AF179" i="26" s="1"/>
  <c r="AG179" i="26" s="1"/>
  <c r="AH179" i="26" s="1"/>
  <c r="AI179" i="26" s="1"/>
  <c r="AJ179" i="26" s="1"/>
  <c r="AK179" i="26" s="1"/>
  <c r="AL179" i="26" s="1"/>
  <c r="AM179" i="26" s="1"/>
  <c r="AN179" i="26" s="1"/>
  <c r="AO179" i="26" s="1"/>
  <c r="AP179" i="26" s="1"/>
  <c r="AQ179" i="26" s="1"/>
  <c r="AR179" i="26" s="1"/>
  <c r="AS179" i="26" s="1"/>
  <c r="AT179" i="26" s="1"/>
  <c r="AU179" i="26" s="1"/>
  <c r="AV179" i="26" s="1"/>
  <c r="AW179" i="26" s="1"/>
  <c r="AX179" i="26" s="1"/>
  <c r="AY179" i="26" s="1"/>
  <c r="AZ179" i="26" s="1"/>
  <c r="BA179" i="26" s="1"/>
  <c r="BB179" i="26" s="1"/>
  <c r="BC179" i="26" s="1"/>
  <c r="BD179" i="26" s="1"/>
  <c r="BE179" i="26" s="1"/>
  <c r="BF179" i="26" s="1"/>
  <c r="P141" i="26"/>
  <c r="S169" i="26"/>
  <c r="T169" i="26" s="1"/>
  <c r="U169" i="26" s="1"/>
  <c r="V169" i="26" s="1"/>
  <c r="W169" i="26" s="1"/>
  <c r="X169" i="26" s="1"/>
  <c r="Y169" i="26" s="1"/>
  <c r="Z169" i="26" s="1"/>
  <c r="AA169" i="26" s="1"/>
  <c r="AB169" i="26" s="1"/>
  <c r="AC169" i="26" s="1"/>
  <c r="AD169" i="26" s="1"/>
  <c r="AE169" i="26" s="1"/>
  <c r="AF169" i="26" s="1"/>
  <c r="AG169" i="26" s="1"/>
  <c r="AH169" i="26" s="1"/>
  <c r="AI169" i="26" s="1"/>
  <c r="AJ169" i="26" s="1"/>
  <c r="AK169" i="26" s="1"/>
  <c r="AL169" i="26" s="1"/>
  <c r="AM169" i="26" s="1"/>
  <c r="AN169" i="26" s="1"/>
  <c r="AO169" i="26" s="1"/>
  <c r="AP169" i="26" s="1"/>
  <c r="AQ169" i="26" s="1"/>
  <c r="AR169" i="26" s="1"/>
  <c r="AS169" i="26" s="1"/>
  <c r="AT169" i="26" s="1"/>
  <c r="AU169" i="26" s="1"/>
  <c r="AV169" i="26" s="1"/>
  <c r="AW169" i="26" s="1"/>
  <c r="AX169" i="26" s="1"/>
  <c r="AY169" i="26" s="1"/>
  <c r="AZ169" i="26" s="1"/>
  <c r="BA169" i="26" s="1"/>
  <c r="BB169" i="26" s="1"/>
  <c r="BC169" i="26" s="1"/>
  <c r="BD169" i="26" s="1"/>
  <c r="BE169" i="26" s="1"/>
  <c r="BF169" i="26" s="1"/>
  <c r="S141" i="26"/>
  <c r="T141" i="26" s="1"/>
  <c r="U141" i="26" s="1"/>
  <c r="V141" i="26" s="1"/>
  <c r="W141" i="26" s="1"/>
  <c r="X141" i="26" s="1"/>
  <c r="Y141" i="26" s="1"/>
  <c r="Z141" i="26" s="1"/>
  <c r="AA141" i="26" s="1"/>
  <c r="AB141" i="26" s="1"/>
  <c r="AC141" i="26" s="1"/>
  <c r="AD141" i="26" s="1"/>
  <c r="AE141" i="26" s="1"/>
  <c r="AF141" i="26" s="1"/>
  <c r="AG141" i="26" s="1"/>
  <c r="AH141" i="26" s="1"/>
  <c r="AI141" i="26" s="1"/>
  <c r="AJ141" i="26" s="1"/>
  <c r="AK141" i="26" s="1"/>
  <c r="AL141" i="26" s="1"/>
  <c r="AM141" i="26" s="1"/>
  <c r="AN141" i="26" s="1"/>
  <c r="AO141" i="26" s="1"/>
  <c r="AP141" i="26" s="1"/>
  <c r="AQ141" i="26" s="1"/>
  <c r="AR141" i="26" s="1"/>
  <c r="AS141" i="26" s="1"/>
  <c r="AT141" i="26" s="1"/>
  <c r="AU141" i="26" s="1"/>
  <c r="AV141" i="26" s="1"/>
  <c r="AW141" i="26" s="1"/>
  <c r="AX141" i="26" s="1"/>
  <c r="AY141" i="26" s="1"/>
  <c r="AZ141" i="26" s="1"/>
  <c r="BA141" i="26" s="1"/>
  <c r="BB141" i="26" s="1"/>
  <c r="BC141" i="26" s="1"/>
  <c r="BD141" i="26" s="1"/>
  <c r="BE141" i="26" s="1"/>
  <c r="BF141" i="26" s="1"/>
  <c r="S78" i="26"/>
  <c r="T78" i="26" s="1"/>
  <c r="U78" i="26" s="1"/>
  <c r="V78" i="26" s="1"/>
  <c r="W78" i="26" s="1"/>
  <c r="X78" i="26" s="1"/>
  <c r="Y78" i="26" s="1"/>
  <c r="Z78" i="26" s="1"/>
  <c r="AA78" i="26" s="1"/>
  <c r="AB78" i="26" s="1"/>
  <c r="AC78" i="26" s="1"/>
  <c r="AD78" i="26" s="1"/>
  <c r="AE78" i="26" s="1"/>
  <c r="AF78" i="26" s="1"/>
  <c r="AG78" i="26" s="1"/>
  <c r="AH78" i="26" s="1"/>
  <c r="AI78" i="26" s="1"/>
  <c r="AJ78" i="26" s="1"/>
  <c r="AK78" i="26" s="1"/>
  <c r="AL78" i="26" s="1"/>
  <c r="AM78" i="26" s="1"/>
  <c r="AN78" i="26" s="1"/>
  <c r="AO78" i="26" s="1"/>
  <c r="AP78" i="26" s="1"/>
  <c r="AQ78" i="26" s="1"/>
  <c r="AR78" i="26" s="1"/>
  <c r="AS78" i="26" s="1"/>
  <c r="AT78" i="26" s="1"/>
  <c r="AU78" i="26" s="1"/>
  <c r="AV78" i="26" s="1"/>
  <c r="AW78" i="26" s="1"/>
  <c r="AX78" i="26" s="1"/>
  <c r="AY78" i="26" s="1"/>
  <c r="AZ78" i="26" s="1"/>
  <c r="BA78" i="26" s="1"/>
  <c r="BB78" i="26" s="1"/>
  <c r="BC78" i="26" s="1"/>
  <c r="BD78" i="26" s="1"/>
  <c r="BE78" i="26" s="1"/>
  <c r="BF78" i="26" s="1"/>
  <c r="P102" i="26"/>
  <c r="P127" i="26"/>
  <c r="P165" i="26"/>
  <c r="S165" i="26"/>
  <c r="T165" i="26" s="1"/>
  <c r="U165" i="26" s="1"/>
  <c r="V165" i="26" s="1"/>
  <c r="W165" i="26" s="1"/>
  <c r="X165" i="26" s="1"/>
  <c r="Y165" i="26" s="1"/>
  <c r="Z165" i="26" s="1"/>
  <c r="AA165" i="26" s="1"/>
  <c r="AB165" i="26" s="1"/>
  <c r="AC165" i="26" s="1"/>
  <c r="AD165" i="26" s="1"/>
  <c r="AE165" i="26" s="1"/>
  <c r="AF165" i="26" s="1"/>
  <c r="AG165" i="26" s="1"/>
  <c r="AH165" i="26" s="1"/>
  <c r="AI165" i="26" s="1"/>
  <c r="AJ165" i="26" s="1"/>
  <c r="AK165" i="26" s="1"/>
  <c r="AL165" i="26" s="1"/>
  <c r="AM165" i="26" s="1"/>
  <c r="AN165" i="26" s="1"/>
  <c r="AO165" i="26" s="1"/>
  <c r="AP165" i="26" s="1"/>
  <c r="AQ165" i="26" s="1"/>
  <c r="AR165" i="26" s="1"/>
  <c r="AS165" i="26" s="1"/>
  <c r="AT165" i="26" s="1"/>
  <c r="AU165" i="26" s="1"/>
  <c r="AV165" i="26" s="1"/>
  <c r="AW165" i="26" s="1"/>
  <c r="AX165" i="26" s="1"/>
  <c r="AY165" i="26" s="1"/>
  <c r="AZ165" i="26" s="1"/>
  <c r="BA165" i="26" s="1"/>
  <c r="BB165" i="26" s="1"/>
  <c r="BC165" i="26" s="1"/>
  <c r="BD165" i="26" s="1"/>
  <c r="BE165" i="26" s="1"/>
  <c r="BF165" i="26" s="1"/>
  <c r="P192" i="26"/>
  <c r="P190" i="26"/>
  <c r="S111" i="26"/>
  <c r="T111" i="26" s="1"/>
  <c r="U111" i="26" s="1"/>
  <c r="V111" i="26" s="1"/>
  <c r="W111" i="26" s="1"/>
  <c r="X111" i="26" s="1"/>
  <c r="Y111" i="26" s="1"/>
  <c r="Z111" i="26" s="1"/>
  <c r="AA111" i="26" s="1"/>
  <c r="AB111" i="26" s="1"/>
  <c r="AC111" i="26" s="1"/>
  <c r="AD111" i="26" s="1"/>
  <c r="AE111" i="26" s="1"/>
  <c r="AF111" i="26" s="1"/>
  <c r="AG111" i="26" s="1"/>
  <c r="AH111" i="26" s="1"/>
  <c r="AI111" i="26" s="1"/>
  <c r="AJ111" i="26" s="1"/>
  <c r="AK111" i="26" s="1"/>
  <c r="AL111" i="26" s="1"/>
  <c r="AM111" i="26" s="1"/>
  <c r="AN111" i="26" s="1"/>
  <c r="AO111" i="26" s="1"/>
  <c r="AP111" i="26" s="1"/>
  <c r="AQ111" i="26" s="1"/>
  <c r="AR111" i="26" s="1"/>
  <c r="AS111" i="26" s="1"/>
  <c r="AT111" i="26" s="1"/>
  <c r="AU111" i="26" s="1"/>
  <c r="AV111" i="26" s="1"/>
  <c r="AW111" i="26" s="1"/>
  <c r="AX111" i="26" s="1"/>
  <c r="AY111" i="26" s="1"/>
  <c r="AZ111" i="26" s="1"/>
  <c r="BA111" i="26" s="1"/>
  <c r="BB111" i="26" s="1"/>
  <c r="BC111" i="26" s="1"/>
  <c r="BD111" i="26" s="1"/>
  <c r="BE111" i="26" s="1"/>
  <c r="BF111" i="26" s="1"/>
  <c r="S162" i="26"/>
  <c r="T162" i="26" s="1"/>
  <c r="U162" i="26" s="1"/>
  <c r="V162" i="26" s="1"/>
  <c r="W162" i="26" s="1"/>
  <c r="X162" i="26" s="1"/>
  <c r="Y162" i="26" s="1"/>
  <c r="Z162" i="26" s="1"/>
  <c r="AA162" i="26" s="1"/>
  <c r="AB162" i="26" s="1"/>
  <c r="AC162" i="26" s="1"/>
  <c r="AD162" i="26" s="1"/>
  <c r="AE162" i="26" s="1"/>
  <c r="AF162" i="26" s="1"/>
  <c r="AG162" i="26" s="1"/>
  <c r="AH162" i="26" s="1"/>
  <c r="AI162" i="26" s="1"/>
  <c r="AJ162" i="26" s="1"/>
  <c r="AK162" i="26" s="1"/>
  <c r="AL162" i="26" s="1"/>
  <c r="AM162" i="26" s="1"/>
  <c r="AN162" i="26" s="1"/>
  <c r="AO162" i="26" s="1"/>
  <c r="AP162" i="26" s="1"/>
  <c r="AQ162" i="26" s="1"/>
  <c r="AR162" i="26" s="1"/>
  <c r="AS162" i="26" s="1"/>
  <c r="AT162" i="26" s="1"/>
  <c r="AU162" i="26" s="1"/>
  <c r="AV162" i="26" s="1"/>
  <c r="AW162" i="26" s="1"/>
  <c r="AX162" i="26" s="1"/>
  <c r="AY162" i="26" s="1"/>
  <c r="AZ162" i="26" s="1"/>
  <c r="BA162" i="26" s="1"/>
  <c r="BB162" i="26" s="1"/>
  <c r="BC162" i="26" s="1"/>
  <c r="BD162" i="26" s="1"/>
  <c r="BE162" i="26" s="1"/>
  <c r="BF162" i="26" s="1"/>
  <c r="Q165" i="26"/>
  <c r="S117" i="26"/>
  <c r="T117" i="26" s="1"/>
  <c r="U117" i="26" s="1"/>
  <c r="V117" i="26" s="1"/>
  <c r="W117" i="26" s="1"/>
  <c r="X117" i="26" s="1"/>
  <c r="Y117" i="26" s="1"/>
  <c r="Z117" i="26" s="1"/>
  <c r="AA117" i="26" s="1"/>
  <c r="AB117" i="26" s="1"/>
  <c r="AC117" i="26" s="1"/>
  <c r="AD117" i="26" s="1"/>
  <c r="AE117" i="26" s="1"/>
  <c r="AF117" i="26" s="1"/>
  <c r="AG117" i="26" s="1"/>
  <c r="AH117" i="26" s="1"/>
  <c r="AI117" i="26" s="1"/>
  <c r="AJ117" i="26" s="1"/>
  <c r="AK117" i="26" s="1"/>
  <c r="AL117" i="26" s="1"/>
  <c r="AM117" i="26" s="1"/>
  <c r="AN117" i="26" s="1"/>
  <c r="AO117" i="26" s="1"/>
  <c r="AP117" i="26" s="1"/>
  <c r="AQ117" i="26" s="1"/>
  <c r="AR117" i="26" s="1"/>
  <c r="AS117" i="26" s="1"/>
  <c r="AT117" i="26" s="1"/>
  <c r="AU117" i="26" s="1"/>
  <c r="AV117" i="26" s="1"/>
  <c r="AW117" i="26" s="1"/>
  <c r="AX117" i="26" s="1"/>
  <c r="AY117" i="26" s="1"/>
  <c r="AZ117" i="26" s="1"/>
  <c r="BA117" i="26" s="1"/>
  <c r="BB117" i="26" s="1"/>
  <c r="BC117" i="26" s="1"/>
  <c r="BD117" i="26" s="1"/>
  <c r="BE117" i="26" s="1"/>
  <c r="BF117" i="26" s="1"/>
  <c r="P92" i="26"/>
  <c r="P152" i="26"/>
  <c r="P174" i="26"/>
  <c r="P77" i="26"/>
  <c r="S157" i="26"/>
  <c r="T157" i="26" s="1"/>
  <c r="U157" i="26" s="1"/>
  <c r="V157" i="26" s="1"/>
  <c r="W157" i="26" s="1"/>
  <c r="X157" i="26" s="1"/>
  <c r="Y157" i="26" s="1"/>
  <c r="Z157" i="26" s="1"/>
  <c r="AA157" i="26" s="1"/>
  <c r="AB157" i="26" s="1"/>
  <c r="AC157" i="26" s="1"/>
  <c r="AD157" i="26" s="1"/>
  <c r="AE157" i="26" s="1"/>
  <c r="AF157" i="26" s="1"/>
  <c r="AG157" i="26" s="1"/>
  <c r="AH157" i="26" s="1"/>
  <c r="AI157" i="26" s="1"/>
  <c r="AJ157" i="26" s="1"/>
  <c r="AK157" i="26" s="1"/>
  <c r="AL157" i="26" s="1"/>
  <c r="AM157" i="26" s="1"/>
  <c r="AN157" i="26" s="1"/>
  <c r="AO157" i="26" s="1"/>
  <c r="AP157" i="26" s="1"/>
  <c r="AQ157" i="26" s="1"/>
  <c r="AR157" i="26" s="1"/>
  <c r="AS157" i="26" s="1"/>
  <c r="AT157" i="26" s="1"/>
  <c r="AU157" i="26" s="1"/>
  <c r="AV157" i="26" s="1"/>
  <c r="AW157" i="26" s="1"/>
  <c r="AX157" i="26" s="1"/>
  <c r="AY157" i="26" s="1"/>
  <c r="AZ157" i="26" s="1"/>
  <c r="BA157" i="26" s="1"/>
  <c r="BB157" i="26" s="1"/>
  <c r="BC157" i="26" s="1"/>
  <c r="BD157" i="26" s="1"/>
  <c r="BE157" i="26" s="1"/>
  <c r="BF157" i="26" s="1"/>
  <c r="P38" i="26"/>
  <c r="N16" i="26" s="1"/>
  <c r="P111" i="26"/>
  <c r="P58" i="26"/>
  <c r="P57" i="26"/>
  <c r="P160" i="26"/>
  <c r="P69" i="26"/>
  <c r="S114" i="26"/>
  <c r="T114" i="26" s="1"/>
  <c r="U114" i="26" s="1"/>
  <c r="V114" i="26" s="1"/>
  <c r="W114" i="26" s="1"/>
  <c r="X114" i="26" s="1"/>
  <c r="Y114" i="26" s="1"/>
  <c r="Z114" i="26" s="1"/>
  <c r="AA114" i="26" s="1"/>
  <c r="AB114" i="26" s="1"/>
  <c r="AC114" i="26" s="1"/>
  <c r="AD114" i="26" s="1"/>
  <c r="AE114" i="26" s="1"/>
  <c r="AF114" i="26" s="1"/>
  <c r="AG114" i="26" s="1"/>
  <c r="AH114" i="26" s="1"/>
  <c r="AI114" i="26" s="1"/>
  <c r="AJ114" i="26" s="1"/>
  <c r="AK114" i="26" s="1"/>
  <c r="AL114" i="26" s="1"/>
  <c r="AM114" i="26" s="1"/>
  <c r="AN114" i="26" s="1"/>
  <c r="AO114" i="26" s="1"/>
  <c r="AP114" i="26" s="1"/>
  <c r="AQ114" i="26" s="1"/>
  <c r="AR114" i="26" s="1"/>
  <c r="AS114" i="26" s="1"/>
  <c r="AT114" i="26" s="1"/>
  <c r="AU114" i="26" s="1"/>
  <c r="AV114" i="26" s="1"/>
  <c r="AW114" i="26" s="1"/>
  <c r="AX114" i="26" s="1"/>
  <c r="AY114" i="26" s="1"/>
  <c r="AZ114" i="26" s="1"/>
  <c r="BA114" i="26" s="1"/>
  <c r="BB114" i="26" s="1"/>
  <c r="BC114" i="26" s="1"/>
  <c r="BD114" i="26" s="1"/>
  <c r="BE114" i="26" s="1"/>
  <c r="BF114" i="26" s="1"/>
  <c r="P125" i="26"/>
  <c r="P186" i="26"/>
  <c r="P107" i="26"/>
  <c r="S149" i="26"/>
  <c r="T149" i="26" s="1"/>
  <c r="U149" i="26" s="1"/>
  <c r="V149" i="26" s="1"/>
  <c r="W149" i="26" s="1"/>
  <c r="X149" i="26" s="1"/>
  <c r="Y149" i="26" s="1"/>
  <c r="Z149" i="26" s="1"/>
  <c r="AA149" i="26" s="1"/>
  <c r="AB149" i="26" s="1"/>
  <c r="AC149" i="26" s="1"/>
  <c r="AD149" i="26" s="1"/>
  <c r="AE149" i="26" s="1"/>
  <c r="AF149" i="26" s="1"/>
  <c r="AG149" i="26" s="1"/>
  <c r="AH149" i="26" s="1"/>
  <c r="AI149" i="26" s="1"/>
  <c r="AJ149" i="26" s="1"/>
  <c r="AK149" i="26" s="1"/>
  <c r="AL149" i="26" s="1"/>
  <c r="AM149" i="26" s="1"/>
  <c r="AN149" i="26" s="1"/>
  <c r="AO149" i="26" s="1"/>
  <c r="AP149" i="26" s="1"/>
  <c r="AQ149" i="26" s="1"/>
  <c r="AR149" i="26" s="1"/>
  <c r="AS149" i="26" s="1"/>
  <c r="AT149" i="26" s="1"/>
  <c r="AU149" i="26" s="1"/>
  <c r="AV149" i="26" s="1"/>
  <c r="AW149" i="26" s="1"/>
  <c r="AX149" i="26" s="1"/>
  <c r="AY149" i="26" s="1"/>
  <c r="AZ149" i="26" s="1"/>
  <c r="BA149" i="26" s="1"/>
  <c r="BB149" i="26" s="1"/>
  <c r="BC149" i="26" s="1"/>
  <c r="BD149" i="26" s="1"/>
  <c r="BE149" i="26" s="1"/>
  <c r="BF149" i="26" s="1"/>
  <c r="P138" i="26"/>
  <c r="P117" i="26"/>
  <c r="P46" i="26"/>
  <c r="N26" i="26" s="1"/>
  <c r="P42" i="26"/>
  <c r="N21" i="26" s="1"/>
  <c r="P91" i="26"/>
  <c r="Q128" i="26"/>
  <c r="S128" i="26"/>
  <c r="T128" i="26" s="1"/>
  <c r="U128" i="26" s="1"/>
  <c r="V128" i="26" s="1"/>
  <c r="W128" i="26" s="1"/>
  <c r="X128" i="26" s="1"/>
  <c r="Y128" i="26" s="1"/>
  <c r="Z128" i="26" s="1"/>
  <c r="AA128" i="26" s="1"/>
  <c r="AB128" i="26" s="1"/>
  <c r="AC128" i="26" s="1"/>
  <c r="AD128" i="26" s="1"/>
  <c r="AE128" i="26" s="1"/>
  <c r="AF128" i="26" s="1"/>
  <c r="AG128" i="26" s="1"/>
  <c r="AH128" i="26" s="1"/>
  <c r="AI128" i="26" s="1"/>
  <c r="AJ128" i="26" s="1"/>
  <c r="AK128" i="26" s="1"/>
  <c r="AL128" i="26" s="1"/>
  <c r="AM128" i="26" s="1"/>
  <c r="AN128" i="26" s="1"/>
  <c r="AO128" i="26" s="1"/>
  <c r="AP128" i="26" s="1"/>
  <c r="AQ128" i="26" s="1"/>
  <c r="AR128" i="26" s="1"/>
  <c r="AS128" i="26" s="1"/>
  <c r="AT128" i="26" s="1"/>
  <c r="AU128" i="26" s="1"/>
  <c r="AV128" i="26" s="1"/>
  <c r="AW128" i="26" s="1"/>
  <c r="AX128" i="26" s="1"/>
  <c r="AY128" i="26" s="1"/>
  <c r="AZ128" i="26" s="1"/>
  <c r="BA128" i="26" s="1"/>
  <c r="BB128" i="26" s="1"/>
  <c r="BC128" i="26" s="1"/>
  <c r="BD128" i="26" s="1"/>
  <c r="BE128" i="26" s="1"/>
  <c r="BF128" i="26" s="1"/>
  <c r="Q151" i="26"/>
  <c r="S151" i="26"/>
  <c r="T151" i="26" s="1"/>
  <c r="U151" i="26" s="1"/>
  <c r="V151" i="26" s="1"/>
  <c r="W151" i="26" s="1"/>
  <c r="X151" i="26" s="1"/>
  <c r="Y151" i="26" s="1"/>
  <c r="Z151" i="26" s="1"/>
  <c r="AA151" i="26" s="1"/>
  <c r="AB151" i="26" s="1"/>
  <c r="AC151" i="26" s="1"/>
  <c r="AD151" i="26" s="1"/>
  <c r="AE151" i="26" s="1"/>
  <c r="AF151" i="26" s="1"/>
  <c r="AG151" i="26" s="1"/>
  <c r="AH151" i="26" s="1"/>
  <c r="AI151" i="26" s="1"/>
  <c r="AJ151" i="26" s="1"/>
  <c r="AK151" i="26" s="1"/>
  <c r="AL151" i="26" s="1"/>
  <c r="AM151" i="26" s="1"/>
  <c r="AN151" i="26" s="1"/>
  <c r="AO151" i="26" s="1"/>
  <c r="AP151" i="26" s="1"/>
  <c r="AQ151" i="26" s="1"/>
  <c r="AR151" i="26" s="1"/>
  <c r="AS151" i="26" s="1"/>
  <c r="AT151" i="26" s="1"/>
  <c r="AU151" i="26" s="1"/>
  <c r="AV151" i="26" s="1"/>
  <c r="AW151" i="26" s="1"/>
  <c r="AX151" i="26" s="1"/>
  <c r="AY151" i="26" s="1"/>
  <c r="AZ151" i="26" s="1"/>
  <c r="BA151" i="26" s="1"/>
  <c r="BB151" i="26" s="1"/>
  <c r="BC151" i="26" s="1"/>
  <c r="BD151" i="26" s="1"/>
  <c r="BE151" i="26" s="1"/>
  <c r="BF151" i="26" s="1"/>
  <c r="Q194" i="26"/>
  <c r="S194" i="26"/>
  <c r="T194" i="26" s="1"/>
  <c r="U194" i="26" s="1"/>
  <c r="V194" i="26" s="1"/>
  <c r="W194" i="26" s="1"/>
  <c r="X194" i="26" s="1"/>
  <c r="Y194" i="26" s="1"/>
  <c r="Z194" i="26" s="1"/>
  <c r="AA194" i="26" s="1"/>
  <c r="AB194" i="26" s="1"/>
  <c r="AC194" i="26" s="1"/>
  <c r="AD194" i="26" s="1"/>
  <c r="AE194" i="26" s="1"/>
  <c r="AF194" i="26" s="1"/>
  <c r="AG194" i="26" s="1"/>
  <c r="AH194" i="26" s="1"/>
  <c r="AI194" i="26" s="1"/>
  <c r="AJ194" i="26" s="1"/>
  <c r="AK194" i="26" s="1"/>
  <c r="AL194" i="26" s="1"/>
  <c r="AM194" i="26" s="1"/>
  <c r="AN194" i="26" s="1"/>
  <c r="AO194" i="26" s="1"/>
  <c r="AP194" i="26" s="1"/>
  <c r="AQ194" i="26" s="1"/>
  <c r="AR194" i="26" s="1"/>
  <c r="AS194" i="26" s="1"/>
  <c r="AT194" i="26" s="1"/>
  <c r="AU194" i="26" s="1"/>
  <c r="AV194" i="26" s="1"/>
  <c r="AW194" i="26" s="1"/>
  <c r="AX194" i="26" s="1"/>
  <c r="AY194" i="26" s="1"/>
  <c r="AZ194" i="26" s="1"/>
  <c r="BA194" i="26" s="1"/>
  <c r="BB194" i="26" s="1"/>
  <c r="BC194" i="26" s="1"/>
  <c r="BD194" i="26" s="1"/>
  <c r="BE194" i="26" s="1"/>
  <c r="BF194" i="26" s="1"/>
  <c r="Q72" i="26"/>
  <c r="S72" i="26"/>
  <c r="T72" i="26" s="1"/>
  <c r="U72" i="26" s="1"/>
  <c r="V72" i="26" s="1"/>
  <c r="W72" i="26" s="1"/>
  <c r="X72" i="26" s="1"/>
  <c r="Y72" i="26" s="1"/>
  <c r="Z72" i="26" s="1"/>
  <c r="AA72" i="26" s="1"/>
  <c r="AB72" i="26" s="1"/>
  <c r="AC72" i="26" s="1"/>
  <c r="AD72" i="26" s="1"/>
  <c r="AE72" i="26" s="1"/>
  <c r="AF72" i="26" s="1"/>
  <c r="AG72" i="26" s="1"/>
  <c r="AH72" i="26" s="1"/>
  <c r="AI72" i="26" s="1"/>
  <c r="AJ72" i="26" s="1"/>
  <c r="AK72" i="26" s="1"/>
  <c r="AL72" i="26" s="1"/>
  <c r="AM72" i="26" s="1"/>
  <c r="AN72" i="26" s="1"/>
  <c r="AO72" i="26" s="1"/>
  <c r="AP72" i="26" s="1"/>
  <c r="AQ72" i="26" s="1"/>
  <c r="AR72" i="26" s="1"/>
  <c r="AS72" i="26" s="1"/>
  <c r="AT72" i="26" s="1"/>
  <c r="AU72" i="26" s="1"/>
  <c r="AV72" i="26" s="1"/>
  <c r="AW72" i="26" s="1"/>
  <c r="AX72" i="26" s="1"/>
  <c r="AY72" i="26" s="1"/>
  <c r="AZ72" i="26" s="1"/>
  <c r="BA72" i="26" s="1"/>
  <c r="BB72" i="26" s="1"/>
  <c r="BC72" i="26" s="1"/>
  <c r="BD72" i="26" s="1"/>
  <c r="BE72" i="26" s="1"/>
  <c r="BF72" i="26" s="1"/>
  <c r="Q172" i="26"/>
  <c r="S172" i="26"/>
  <c r="T172" i="26" s="1"/>
  <c r="U172" i="26" s="1"/>
  <c r="V172" i="26" s="1"/>
  <c r="W172" i="26" s="1"/>
  <c r="X172" i="26" s="1"/>
  <c r="Y172" i="26" s="1"/>
  <c r="Z172" i="26" s="1"/>
  <c r="AA172" i="26" s="1"/>
  <c r="AB172" i="26" s="1"/>
  <c r="AC172" i="26" s="1"/>
  <c r="AD172" i="26" s="1"/>
  <c r="AE172" i="26" s="1"/>
  <c r="AF172" i="26" s="1"/>
  <c r="AG172" i="26" s="1"/>
  <c r="AH172" i="26" s="1"/>
  <c r="AI172" i="26" s="1"/>
  <c r="AJ172" i="26" s="1"/>
  <c r="AK172" i="26" s="1"/>
  <c r="AL172" i="26" s="1"/>
  <c r="AM172" i="26" s="1"/>
  <c r="AN172" i="26" s="1"/>
  <c r="AO172" i="26" s="1"/>
  <c r="AP172" i="26" s="1"/>
  <c r="AQ172" i="26" s="1"/>
  <c r="AR172" i="26" s="1"/>
  <c r="AS172" i="26" s="1"/>
  <c r="AT172" i="26" s="1"/>
  <c r="AU172" i="26" s="1"/>
  <c r="AV172" i="26" s="1"/>
  <c r="AW172" i="26" s="1"/>
  <c r="AX172" i="26" s="1"/>
  <c r="AY172" i="26" s="1"/>
  <c r="AZ172" i="26" s="1"/>
  <c r="BA172" i="26" s="1"/>
  <c r="BB172" i="26" s="1"/>
  <c r="BC172" i="26" s="1"/>
  <c r="BD172" i="26" s="1"/>
  <c r="BE172" i="26" s="1"/>
  <c r="BF172" i="26" s="1"/>
  <c r="Q57" i="26"/>
  <c r="S57" i="26"/>
  <c r="T57" i="26" s="1"/>
  <c r="U57" i="26" s="1"/>
  <c r="V57" i="26" s="1"/>
  <c r="W57" i="26" s="1"/>
  <c r="X57" i="26" s="1"/>
  <c r="Y57" i="26" s="1"/>
  <c r="Z57" i="26" s="1"/>
  <c r="AA57" i="26" s="1"/>
  <c r="AB57" i="26" s="1"/>
  <c r="AC57" i="26" s="1"/>
  <c r="AD57" i="26" s="1"/>
  <c r="AE57" i="26" s="1"/>
  <c r="AF57" i="26" s="1"/>
  <c r="AG57" i="26" s="1"/>
  <c r="AH57" i="26" s="1"/>
  <c r="AI57" i="26" s="1"/>
  <c r="AJ57" i="26" s="1"/>
  <c r="AK57" i="26" s="1"/>
  <c r="AL57" i="26" s="1"/>
  <c r="AM57" i="26" s="1"/>
  <c r="AN57" i="26" s="1"/>
  <c r="AO57" i="26" s="1"/>
  <c r="AP57" i="26" s="1"/>
  <c r="AQ57" i="26" s="1"/>
  <c r="AR57" i="26" s="1"/>
  <c r="AS57" i="26" s="1"/>
  <c r="AT57" i="26" s="1"/>
  <c r="AU57" i="26" s="1"/>
  <c r="AV57" i="26" s="1"/>
  <c r="AW57" i="26" s="1"/>
  <c r="AX57" i="26" s="1"/>
  <c r="AY57" i="26" s="1"/>
  <c r="AZ57" i="26" s="1"/>
  <c r="BA57" i="26" s="1"/>
  <c r="BB57" i="26" s="1"/>
  <c r="BC57" i="26" s="1"/>
  <c r="BD57" i="26" s="1"/>
  <c r="BE57" i="26" s="1"/>
  <c r="BF57" i="26" s="1"/>
  <c r="Q188" i="26"/>
  <c r="S188" i="26"/>
  <c r="T188" i="26" s="1"/>
  <c r="U188" i="26" s="1"/>
  <c r="V188" i="26" s="1"/>
  <c r="W188" i="26" s="1"/>
  <c r="X188" i="26" s="1"/>
  <c r="Y188" i="26" s="1"/>
  <c r="Z188" i="26" s="1"/>
  <c r="AA188" i="26" s="1"/>
  <c r="AB188" i="26" s="1"/>
  <c r="AC188" i="26" s="1"/>
  <c r="AD188" i="26" s="1"/>
  <c r="AE188" i="26" s="1"/>
  <c r="AF188" i="26" s="1"/>
  <c r="AG188" i="26" s="1"/>
  <c r="AH188" i="26" s="1"/>
  <c r="AI188" i="26" s="1"/>
  <c r="AJ188" i="26" s="1"/>
  <c r="AK188" i="26" s="1"/>
  <c r="AL188" i="26" s="1"/>
  <c r="AM188" i="26" s="1"/>
  <c r="AN188" i="26" s="1"/>
  <c r="AO188" i="26" s="1"/>
  <c r="AP188" i="26" s="1"/>
  <c r="AQ188" i="26" s="1"/>
  <c r="AR188" i="26" s="1"/>
  <c r="AS188" i="26" s="1"/>
  <c r="AT188" i="26" s="1"/>
  <c r="AU188" i="26" s="1"/>
  <c r="AV188" i="26" s="1"/>
  <c r="AW188" i="26" s="1"/>
  <c r="AX188" i="26" s="1"/>
  <c r="AY188" i="26" s="1"/>
  <c r="AZ188" i="26" s="1"/>
  <c r="BA188" i="26" s="1"/>
  <c r="BB188" i="26" s="1"/>
  <c r="BC188" i="26" s="1"/>
  <c r="BD188" i="26" s="1"/>
  <c r="BE188" i="26" s="1"/>
  <c r="BF188" i="26" s="1"/>
  <c r="Q178" i="26"/>
  <c r="S178" i="26"/>
  <c r="T178" i="26" s="1"/>
  <c r="U178" i="26" s="1"/>
  <c r="V178" i="26" s="1"/>
  <c r="W178" i="26" s="1"/>
  <c r="X178" i="26" s="1"/>
  <c r="Y178" i="26" s="1"/>
  <c r="Z178" i="26" s="1"/>
  <c r="AA178" i="26" s="1"/>
  <c r="AB178" i="26" s="1"/>
  <c r="AC178" i="26" s="1"/>
  <c r="AD178" i="26" s="1"/>
  <c r="AE178" i="26" s="1"/>
  <c r="AF178" i="26" s="1"/>
  <c r="AG178" i="26" s="1"/>
  <c r="AH178" i="26" s="1"/>
  <c r="AI178" i="26" s="1"/>
  <c r="AJ178" i="26" s="1"/>
  <c r="AK178" i="26" s="1"/>
  <c r="AL178" i="26" s="1"/>
  <c r="AM178" i="26" s="1"/>
  <c r="AN178" i="26" s="1"/>
  <c r="AO178" i="26" s="1"/>
  <c r="AP178" i="26" s="1"/>
  <c r="AQ178" i="26" s="1"/>
  <c r="AR178" i="26" s="1"/>
  <c r="AS178" i="26" s="1"/>
  <c r="AT178" i="26" s="1"/>
  <c r="AU178" i="26" s="1"/>
  <c r="AV178" i="26" s="1"/>
  <c r="AW178" i="26" s="1"/>
  <c r="AX178" i="26" s="1"/>
  <c r="AY178" i="26" s="1"/>
  <c r="AZ178" i="26" s="1"/>
  <c r="BA178" i="26" s="1"/>
  <c r="BB178" i="26" s="1"/>
  <c r="BC178" i="26" s="1"/>
  <c r="BD178" i="26" s="1"/>
  <c r="BE178" i="26" s="1"/>
  <c r="BF178" i="26" s="1"/>
  <c r="Q47" i="26"/>
  <c r="S47" i="26"/>
  <c r="T47" i="26" s="1"/>
  <c r="U47" i="26" s="1"/>
  <c r="V47" i="26" s="1"/>
  <c r="W47" i="26" s="1"/>
  <c r="X47" i="26" s="1"/>
  <c r="Y47" i="26" s="1"/>
  <c r="Z47" i="26" s="1"/>
  <c r="AA47" i="26" s="1"/>
  <c r="AB47" i="26" s="1"/>
  <c r="AC47" i="26" s="1"/>
  <c r="AD47" i="26" s="1"/>
  <c r="AE47" i="26" s="1"/>
  <c r="AF47" i="26" s="1"/>
  <c r="AG47" i="26" s="1"/>
  <c r="AH47" i="26" s="1"/>
  <c r="AI47" i="26" s="1"/>
  <c r="AJ47" i="26" s="1"/>
  <c r="AK47" i="26" s="1"/>
  <c r="AL47" i="26" s="1"/>
  <c r="AM47" i="26" s="1"/>
  <c r="AN47" i="26" s="1"/>
  <c r="AO47" i="26" s="1"/>
  <c r="AP47" i="26" s="1"/>
  <c r="AQ47" i="26" s="1"/>
  <c r="AR47" i="26" s="1"/>
  <c r="AS47" i="26" s="1"/>
  <c r="AT47" i="26" s="1"/>
  <c r="AU47" i="26" s="1"/>
  <c r="AV47" i="26" s="1"/>
  <c r="AW47" i="26" s="1"/>
  <c r="AX47" i="26" s="1"/>
  <c r="AY47" i="26" s="1"/>
  <c r="AZ47" i="26" s="1"/>
  <c r="BA47" i="26" s="1"/>
  <c r="BB47" i="26" s="1"/>
  <c r="BC47" i="26" s="1"/>
  <c r="BD47" i="26" s="1"/>
  <c r="BE47" i="26" s="1"/>
  <c r="BF47" i="26" s="1"/>
  <c r="Q142" i="26"/>
  <c r="S142" i="26"/>
  <c r="T142" i="26" s="1"/>
  <c r="U142" i="26" s="1"/>
  <c r="V142" i="26" s="1"/>
  <c r="W142" i="26" s="1"/>
  <c r="X142" i="26" s="1"/>
  <c r="Y142" i="26" s="1"/>
  <c r="Z142" i="26" s="1"/>
  <c r="AA142" i="26" s="1"/>
  <c r="AB142" i="26" s="1"/>
  <c r="AC142" i="26" s="1"/>
  <c r="AD142" i="26" s="1"/>
  <c r="AE142" i="26" s="1"/>
  <c r="AF142" i="26" s="1"/>
  <c r="AG142" i="26" s="1"/>
  <c r="AH142" i="26" s="1"/>
  <c r="AI142" i="26" s="1"/>
  <c r="AJ142" i="26" s="1"/>
  <c r="AK142" i="26" s="1"/>
  <c r="AL142" i="26" s="1"/>
  <c r="AM142" i="26" s="1"/>
  <c r="AN142" i="26" s="1"/>
  <c r="AO142" i="26" s="1"/>
  <c r="AP142" i="26" s="1"/>
  <c r="AQ142" i="26" s="1"/>
  <c r="AR142" i="26" s="1"/>
  <c r="AS142" i="26" s="1"/>
  <c r="AT142" i="26" s="1"/>
  <c r="AU142" i="26" s="1"/>
  <c r="AV142" i="26" s="1"/>
  <c r="AW142" i="26" s="1"/>
  <c r="AX142" i="26" s="1"/>
  <c r="AY142" i="26" s="1"/>
  <c r="AZ142" i="26" s="1"/>
  <c r="BA142" i="26" s="1"/>
  <c r="BB142" i="26" s="1"/>
  <c r="BC142" i="26" s="1"/>
  <c r="BD142" i="26" s="1"/>
  <c r="BE142" i="26" s="1"/>
  <c r="BF142" i="26" s="1"/>
  <c r="Q160" i="26"/>
  <c r="S160" i="26"/>
  <c r="T160" i="26" s="1"/>
  <c r="U160" i="26" s="1"/>
  <c r="V160" i="26" s="1"/>
  <c r="W160" i="26" s="1"/>
  <c r="X160" i="26" s="1"/>
  <c r="Y160" i="26" s="1"/>
  <c r="Z160" i="26" s="1"/>
  <c r="AA160" i="26" s="1"/>
  <c r="AB160" i="26" s="1"/>
  <c r="AC160" i="26" s="1"/>
  <c r="AD160" i="26" s="1"/>
  <c r="AE160" i="26" s="1"/>
  <c r="AF160" i="26" s="1"/>
  <c r="AG160" i="26" s="1"/>
  <c r="AH160" i="26" s="1"/>
  <c r="AI160" i="26" s="1"/>
  <c r="AJ160" i="26" s="1"/>
  <c r="AK160" i="26" s="1"/>
  <c r="AL160" i="26" s="1"/>
  <c r="AM160" i="26" s="1"/>
  <c r="AN160" i="26" s="1"/>
  <c r="AO160" i="26" s="1"/>
  <c r="AP160" i="26" s="1"/>
  <c r="AQ160" i="26" s="1"/>
  <c r="AR160" i="26" s="1"/>
  <c r="AS160" i="26" s="1"/>
  <c r="AT160" i="26" s="1"/>
  <c r="AU160" i="26" s="1"/>
  <c r="AV160" i="26" s="1"/>
  <c r="AW160" i="26" s="1"/>
  <c r="AX160" i="26" s="1"/>
  <c r="AY160" i="26" s="1"/>
  <c r="AZ160" i="26" s="1"/>
  <c r="BA160" i="26" s="1"/>
  <c r="BB160" i="26" s="1"/>
  <c r="BC160" i="26" s="1"/>
  <c r="BD160" i="26" s="1"/>
  <c r="BE160" i="26" s="1"/>
  <c r="BF160" i="26" s="1"/>
  <c r="Q92" i="26"/>
  <c r="S92" i="26"/>
  <c r="T92" i="26" s="1"/>
  <c r="U92" i="26" s="1"/>
  <c r="V92" i="26" s="1"/>
  <c r="W92" i="26" s="1"/>
  <c r="X92" i="26" s="1"/>
  <c r="Y92" i="26" s="1"/>
  <c r="Z92" i="26" s="1"/>
  <c r="AA92" i="26" s="1"/>
  <c r="AB92" i="26" s="1"/>
  <c r="AC92" i="26" s="1"/>
  <c r="AD92" i="26" s="1"/>
  <c r="AE92" i="26" s="1"/>
  <c r="AF92" i="26" s="1"/>
  <c r="AG92" i="26" s="1"/>
  <c r="AH92" i="26" s="1"/>
  <c r="AI92" i="26" s="1"/>
  <c r="AJ92" i="26" s="1"/>
  <c r="AK92" i="26" s="1"/>
  <c r="AL92" i="26" s="1"/>
  <c r="AM92" i="26" s="1"/>
  <c r="AN92" i="26" s="1"/>
  <c r="AO92" i="26" s="1"/>
  <c r="AP92" i="26" s="1"/>
  <c r="AQ92" i="26" s="1"/>
  <c r="AR92" i="26" s="1"/>
  <c r="AS92" i="26" s="1"/>
  <c r="AT92" i="26" s="1"/>
  <c r="AU92" i="26" s="1"/>
  <c r="AV92" i="26" s="1"/>
  <c r="AW92" i="26" s="1"/>
  <c r="AX92" i="26" s="1"/>
  <c r="AY92" i="26" s="1"/>
  <c r="AZ92" i="26" s="1"/>
  <c r="BA92" i="26" s="1"/>
  <c r="BB92" i="26" s="1"/>
  <c r="BC92" i="26" s="1"/>
  <c r="BD92" i="26" s="1"/>
  <c r="BE92" i="26" s="1"/>
  <c r="BF92" i="26" s="1"/>
  <c r="Q46" i="26"/>
  <c r="S46" i="26"/>
  <c r="T46" i="26" s="1"/>
  <c r="U46" i="26" s="1"/>
  <c r="V46" i="26" s="1"/>
  <c r="W46" i="26" s="1"/>
  <c r="X46" i="26" s="1"/>
  <c r="Y46" i="26" s="1"/>
  <c r="Z46" i="26" s="1"/>
  <c r="AA46" i="26" s="1"/>
  <c r="AB46" i="26" s="1"/>
  <c r="AC46" i="26" s="1"/>
  <c r="AD46" i="26" s="1"/>
  <c r="AE46" i="26" s="1"/>
  <c r="AF46" i="26" s="1"/>
  <c r="AG46" i="26" s="1"/>
  <c r="AH46" i="26" s="1"/>
  <c r="AI46" i="26" s="1"/>
  <c r="AJ46" i="26" s="1"/>
  <c r="AK46" i="26" s="1"/>
  <c r="AL46" i="26" s="1"/>
  <c r="AM46" i="26" s="1"/>
  <c r="AN46" i="26" s="1"/>
  <c r="AO46" i="26" s="1"/>
  <c r="AP46" i="26" s="1"/>
  <c r="AQ46" i="26" s="1"/>
  <c r="AR46" i="26" s="1"/>
  <c r="AS46" i="26" s="1"/>
  <c r="AT46" i="26" s="1"/>
  <c r="AU46" i="26" s="1"/>
  <c r="AV46" i="26" s="1"/>
  <c r="AW46" i="26" s="1"/>
  <c r="AX46" i="26" s="1"/>
  <c r="AY46" i="26" s="1"/>
  <c r="AZ46" i="26" s="1"/>
  <c r="BA46" i="26" s="1"/>
  <c r="BB46" i="26" s="1"/>
  <c r="BC46" i="26" s="1"/>
  <c r="BD46" i="26" s="1"/>
  <c r="BE46" i="26" s="1"/>
  <c r="BF46" i="26" s="1"/>
  <c r="Q54" i="26"/>
  <c r="S54" i="26"/>
  <c r="T54" i="26" s="1"/>
  <c r="U54" i="26" s="1"/>
  <c r="V54" i="26" s="1"/>
  <c r="W54" i="26" s="1"/>
  <c r="X54" i="26" s="1"/>
  <c r="Y54" i="26" s="1"/>
  <c r="Z54" i="26" s="1"/>
  <c r="AA54" i="26" s="1"/>
  <c r="AB54" i="26" s="1"/>
  <c r="AC54" i="26" s="1"/>
  <c r="AD54" i="26" s="1"/>
  <c r="AE54" i="26" s="1"/>
  <c r="AF54" i="26" s="1"/>
  <c r="AG54" i="26" s="1"/>
  <c r="AH54" i="26" s="1"/>
  <c r="AI54" i="26" s="1"/>
  <c r="AJ54" i="26" s="1"/>
  <c r="AK54" i="26" s="1"/>
  <c r="AL54" i="26" s="1"/>
  <c r="AM54" i="26" s="1"/>
  <c r="AN54" i="26" s="1"/>
  <c r="AO54" i="26" s="1"/>
  <c r="AP54" i="26" s="1"/>
  <c r="AQ54" i="26" s="1"/>
  <c r="AR54" i="26" s="1"/>
  <c r="AS54" i="26" s="1"/>
  <c r="AT54" i="26" s="1"/>
  <c r="AU54" i="26" s="1"/>
  <c r="AV54" i="26" s="1"/>
  <c r="AW54" i="26" s="1"/>
  <c r="AX54" i="26" s="1"/>
  <c r="AY54" i="26" s="1"/>
  <c r="AZ54" i="26" s="1"/>
  <c r="BA54" i="26" s="1"/>
  <c r="BB54" i="26" s="1"/>
  <c r="BC54" i="26" s="1"/>
  <c r="BD54" i="26" s="1"/>
  <c r="BE54" i="26" s="1"/>
  <c r="BF54" i="26" s="1"/>
  <c r="Q56" i="26"/>
  <c r="S56" i="26"/>
  <c r="T56" i="26" s="1"/>
  <c r="U56" i="26" s="1"/>
  <c r="V56" i="26" s="1"/>
  <c r="W56" i="26" s="1"/>
  <c r="X56" i="26" s="1"/>
  <c r="Y56" i="26" s="1"/>
  <c r="Z56" i="26" s="1"/>
  <c r="AA56" i="26" s="1"/>
  <c r="AB56" i="26" s="1"/>
  <c r="AC56" i="26" s="1"/>
  <c r="AD56" i="26" s="1"/>
  <c r="AE56" i="26" s="1"/>
  <c r="AF56" i="26" s="1"/>
  <c r="AG56" i="26" s="1"/>
  <c r="AH56" i="26" s="1"/>
  <c r="AI56" i="26" s="1"/>
  <c r="AJ56" i="26" s="1"/>
  <c r="AK56" i="26" s="1"/>
  <c r="AL56" i="26" s="1"/>
  <c r="AM56" i="26" s="1"/>
  <c r="AN56" i="26" s="1"/>
  <c r="AO56" i="26" s="1"/>
  <c r="AP56" i="26" s="1"/>
  <c r="AQ56" i="26" s="1"/>
  <c r="AR56" i="26" s="1"/>
  <c r="AS56" i="26" s="1"/>
  <c r="AT56" i="26" s="1"/>
  <c r="AU56" i="26" s="1"/>
  <c r="AV56" i="26" s="1"/>
  <c r="AW56" i="26" s="1"/>
  <c r="AX56" i="26" s="1"/>
  <c r="AY56" i="26" s="1"/>
  <c r="AZ56" i="26" s="1"/>
  <c r="BA56" i="26" s="1"/>
  <c r="BB56" i="26" s="1"/>
  <c r="BC56" i="26" s="1"/>
  <c r="BD56" i="26" s="1"/>
  <c r="BE56" i="26" s="1"/>
  <c r="BF56" i="26" s="1"/>
  <c r="Q109" i="26"/>
  <c r="S109" i="26"/>
  <c r="T109" i="26" s="1"/>
  <c r="U109" i="26" s="1"/>
  <c r="V109" i="26" s="1"/>
  <c r="W109" i="26" s="1"/>
  <c r="X109" i="26" s="1"/>
  <c r="Y109" i="26" s="1"/>
  <c r="Z109" i="26" s="1"/>
  <c r="AA109" i="26" s="1"/>
  <c r="AB109" i="26" s="1"/>
  <c r="AC109" i="26" s="1"/>
  <c r="AD109" i="26" s="1"/>
  <c r="AE109" i="26" s="1"/>
  <c r="AF109" i="26" s="1"/>
  <c r="AG109" i="26" s="1"/>
  <c r="AH109" i="26" s="1"/>
  <c r="AI109" i="26" s="1"/>
  <c r="AJ109" i="26" s="1"/>
  <c r="AK109" i="26" s="1"/>
  <c r="AL109" i="26" s="1"/>
  <c r="AM109" i="26" s="1"/>
  <c r="AN109" i="26" s="1"/>
  <c r="AO109" i="26" s="1"/>
  <c r="AP109" i="26" s="1"/>
  <c r="AQ109" i="26" s="1"/>
  <c r="AR109" i="26" s="1"/>
  <c r="AS109" i="26" s="1"/>
  <c r="AT109" i="26" s="1"/>
  <c r="AU109" i="26" s="1"/>
  <c r="AV109" i="26" s="1"/>
  <c r="AW109" i="26" s="1"/>
  <c r="AX109" i="26" s="1"/>
  <c r="AY109" i="26" s="1"/>
  <c r="AZ109" i="26" s="1"/>
  <c r="BA109" i="26" s="1"/>
  <c r="BB109" i="26" s="1"/>
  <c r="BC109" i="26" s="1"/>
  <c r="BD109" i="26" s="1"/>
  <c r="BE109" i="26" s="1"/>
  <c r="BF109" i="26" s="1"/>
  <c r="Q126" i="26"/>
  <c r="S126" i="26"/>
  <c r="T126" i="26" s="1"/>
  <c r="U126" i="26" s="1"/>
  <c r="V126" i="26" s="1"/>
  <c r="W126" i="26" s="1"/>
  <c r="X126" i="26" s="1"/>
  <c r="Y126" i="26" s="1"/>
  <c r="Z126" i="26" s="1"/>
  <c r="AA126" i="26" s="1"/>
  <c r="AB126" i="26" s="1"/>
  <c r="AC126" i="26" s="1"/>
  <c r="AD126" i="26" s="1"/>
  <c r="AE126" i="26" s="1"/>
  <c r="AF126" i="26" s="1"/>
  <c r="AG126" i="26" s="1"/>
  <c r="AH126" i="26" s="1"/>
  <c r="AI126" i="26" s="1"/>
  <c r="AJ126" i="26" s="1"/>
  <c r="AK126" i="26" s="1"/>
  <c r="AL126" i="26" s="1"/>
  <c r="AM126" i="26" s="1"/>
  <c r="AN126" i="26" s="1"/>
  <c r="AO126" i="26" s="1"/>
  <c r="AP126" i="26" s="1"/>
  <c r="AQ126" i="26" s="1"/>
  <c r="AR126" i="26" s="1"/>
  <c r="AS126" i="26" s="1"/>
  <c r="AT126" i="26" s="1"/>
  <c r="AU126" i="26" s="1"/>
  <c r="AV126" i="26" s="1"/>
  <c r="AW126" i="26" s="1"/>
  <c r="AX126" i="26" s="1"/>
  <c r="AY126" i="26" s="1"/>
  <c r="AZ126" i="26" s="1"/>
  <c r="BA126" i="26" s="1"/>
  <c r="BB126" i="26" s="1"/>
  <c r="BC126" i="26" s="1"/>
  <c r="BD126" i="26" s="1"/>
  <c r="BE126" i="26" s="1"/>
  <c r="BF126" i="26" s="1"/>
  <c r="Q196" i="26"/>
  <c r="S196" i="26"/>
  <c r="T196" i="26" s="1"/>
  <c r="U196" i="26" s="1"/>
  <c r="V196" i="26" s="1"/>
  <c r="W196" i="26" s="1"/>
  <c r="X196" i="26" s="1"/>
  <c r="Y196" i="26" s="1"/>
  <c r="Z196" i="26" s="1"/>
  <c r="AA196" i="26" s="1"/>
  <c r="AB196" i="26" s="1"/>
  <c r="AC196" i="26" s="1"/>
  <c r="AD196" i="26" s="1"/>
  <c r="AE196" i="26" s="1"/>
  <c r="AF196" i="26" s="1"/>
  <c r="AG196" i="26" s="1"/>
  <c r="AH196" i="26" s="1"/>
  <c r="AI196" i="26" s="1"/>
  <c r="AJ196" i="26" s="1"/>
  <c r="AK196" i="26" s="1"/>
  <c r="AL196" i="26" s="1"/>
  <c r="AM196" i="26" s="1"/>
  <c r="AN196" i="26" s="1"/>
  <c r="AO196" i="26" s="1"/>
  <c r="AP196" i="26" s="1"/>
  <c r="AQ196" i="26" s="1"/>
  <c r="AR196" i="26" s="1"/>
  <c r="AS196" i="26" s="1"/>
  <c r="AT196" i="26" s="1"/>
  <c r="AU196" i="26" s="1"/>
  <c r="AV196" i="26" s="1"/>
  <c r="AW196" i="26" s="1"/>
  <c r="AX196" i="26" s="1"/>
  <c r="AY196" i="26" s="1"/>
  <c r="AZ196" i="26" s="1"/>
  <c r="BA196" i="26" s="1"/>
  <c r="BB196" i="26" s="1"/>
  <c r="BC196" i="26" s="1"/>
  <c r="BD196" i="26" s="1"/>
  <c r="BE196" i="26" s="1"/>
  <c r="BF196" i="26" s="1"/>
  <c r="Q115" i="26"/>
  <c r="S115" i="26"/>
  <c r="T115" i="26" s="1"/>
  <c r="U115" i="26" s="1"/>
  <c r="V115" i="26" s="1"/>
  <c r="W115" i="26" s="1"/>
  <c r="X115" i="26" s="1"/>
  <c r="Y115" i="26" s="1"/>
  <c r="Z115" i="26" s="1"/>
  <c r="AA115" i="26" s="1"/>
  <c r="AB115" i="26" s="1"/>
  <c r="AC115" i="26" s="1"/>
  <c r="AD115" i="26" s="1"/>
  <c r="AE115" i="26" s="1"/>
  <c r="AF115" i="26" s="1"/>
  <c r="AG115" i="26" s="1"/>
  <c r="AH115" i="26" s="1"/>
  <c r="AI115" i="26" s="1"/>
  <c r="AJ115" i="26" s="1"/>
  <c r="AK115" i="26" s="1"/>
  <c r="AL115" i="26" s="1"/>
  <c r="AM115" i="26" s="1"/>
  <c r="AN115" i="26" s="1"/>
  <c r="AO115" i="26" s="1"/>
  <c r="AP115" i="26" s="1"/>
  <c r="AQ115" i="26" s="1"/>
  <c r="AR115" i="26" s="1"/>
  <c r="AS115" i="26" s="1"/>
  <c r="AT115" i="26" s="1"/>
  <c r="AU115" i="26" s="1"/>
  <c r="AV115" i="26" s="1"/>
  <c r="AW115" i="26" s="1"/>
  <c r="AX115" i="26" s="1"/>
  <c r="AY115" i="26" s="1"/>
  <c r="AZ115" i="26" s="1"/>
  <c r="BA115" i="26" s="1"/>
  <c r="BB115" i="26" s="1"/>
  <c r="BC115" i="26" s="1"/>
  <c r="BD115" i="26" s="1"/>
  <c r="BE115" i="26" s="1"/>
  <c r="BF115" i="26" s="1"/>
  <c r="Q132" i="26"/>
  <c r="S132" i="26"/>
  <c r="T132" i="26" s="1"/>
  <c r="U132" i="26" s="1"/>
  <c r="V132" i="26" s="1"/>
  <c r="W132" i="26" s="1"/>
  <c r="X132" i="26" s="1"/>
  <c r="Y132" i="26" s="1"/>
  <c r="Z132" i="26" s="1"/>
  <c r="AA132" i="26" s="1"/>
  <c r="AB132" i="26" s="1"/>
  <c r="AC132" i="26" s="1"/>
  <c r="AD132" i="26" s="1"/>
  <c r="AE132" i="26" s="1"/>
  <c r="AF132" i="26" s="1"/>
  <c r="AG132" i="26" s="1"/>
  <c r="AH132" i="26" s="1"/>
  <c r="AI132" i="26" s="1"/>
  <c r="AJ132" i="26" s="1"/>
  <c r="AK132" i="26" s="1"/>
  <c r="AL132" i="26" s="1"/>
  <c r="AM132" i="26" s="1"/>
  <c r="AN132" i="26" s="1"/>
  <c r="AO132" i="26" s="1"/>
  <c r="AP132" i="26" s="1"/>
  <c r="AQ132" i="26" s="1"/>
  <c r="AR132" i="26" s="1"/>
  <c r="AS132" i="26" s="1"/>
  <c r="AT132" i="26" s="1"/>
  <c r="AU132" i="26" s="1"/>
  <c r="AV132" i="26" s="1"/>
  <c r="AW132" i="26" s="1"/>
  <c r="AX132" i="26" s="1"/>
  <c r="AY132" i="26" s="1"/>
  <c r="AZ132" i="26" s="1"/>
  <c r="BA132" i="26" s="1"/>
  <c r="BB132" i="26" s="1"/>
  <c r="BC132" i="26" s="1"/>
  <c r="BD132" i="26" s="1"/>
  <c r="BE132" i="26" s="1"/>
  <c r="BF132" i="26" s="1"/>
  <c r="Q118" i="26"/>
  <c r="S118" i="26"/>
  <c r="T118" i="26" s="1"/>
  <c r="U118" i="26" s="1"/>
  <c r="V118" i="26" s="1"/>
  <c r="W118" i="26" s="1"/>
  <c r="X118" i="26" s="1"/>
  <c r="Y118" i="26" s="1"/>
  <c r="Z118" i="26" s="1"/>
  <c r="AA118" i="26" s="1"/>
  <c r="AB118" i="26" s="1"/>
  <c r="AC118" i="26" s="1"/>
  <c r="AD118" i="26" s="1"/>
  <c r="AE118" i="26" s="1"/>
  <c r="AF118" i="26" s="1"/>
  <c r="AG118" i="26" s="1"/>
  <c r="AH118" i="26" s="1"/>
  <c r="AI118" i="26" s="1"/>
  <c r="AJ118" i="26" s="1"/>
  <c r="AK118" i="26" s="1"/>
  <c r="AL118" i="26" s="1"/>
  <c r="AM118" i="26" s="1"/>
  <c r="AN118" i="26" s="1"/>
  <c r="AO118" i="26" s="1"/>
  <c r="AP118" i="26" s="1"/>
  <c r="AQ118" i="26" s="1"/>
  <c r="AR118" i="26" s="1"/>
  <c r="AS118" i="26" s="1"/>
  <c r="AT118" i="26" s="1"/>
  <c r="AU118" i="26" s="1"/>
  <c r="AV118" i="26" s="1"/>
  <c r="AW118" i="26" s="1"/>
  <c r="AX118" i="26" s="1"/>
  <c r="AY118" i="26" s="1"/>
  <c r="AZ118" i="26" s="1"/>
  <c r="BA118" i="26" s="1"/>
  <c r="BB118" i="26" s="1"/>
  <c r="BC118" i="26" s="1"/>
  <c r="BD118" i="26" s="1"/>
  <c r="BE118" i="26" s="1"/>
  <c r="BF118" i="26" s="1"/>
  <c r="Q170" i="26"/>
  <c r="S170" i="26"/>
  <c r="T170" i="26" s="1"/>
  <c r="U170" i="26" s="1"/>
  <c r="V170" i="26" s="1"/>
  <c r="W170" i="26" s="1"/>
  <c r="X170" i="26" s="1"/>
  <c r="Y170" i="26" s="1"/>
  <c r="Z170" i="26" s="1"/>
  <c r="AA170" i="26" s="1"/>
  <c r="AB170" i="26" s="1"/>
  <c r="AC170" i="26" s="1"/>
  <c r="AD170" i="26" s="1"/>
  <c r="AE170" i="26" s="1"/>
  <c r="AF170" i="26" s="1"/>
  <c r="AG170" i="26" s="1"/>
  <c r="AH170" i="26" s="1"/>
  <c r="AI170" i="26" s="1"/>
  <c r="AJ170" i="26" s="1"/>
  <c r="AK170" i="26" s="1"/>
  <c r="AL170" i="26" s="1"/>
  <c r="AM170" i="26" s="1"/>
  <c r="AN170" i="26" s="1"/>
  <c r="AO170" i="26" s="1"/>
  <c r="AP170" i="26" s="1"/>
  <c r="AQ170" i="26" s="1"/>
  <c r="AR170" i="26" s="1"/>
  <c r="AS170" i="26" s="1"/>
  <c r="AT170" i="26" s="1"/>
  <c r="AU170" i="26" s="1"/>
  <c r="AV170" i="26" s="1"/>
  <c r="AW170" i="26" s="1"/>
  <c r="AX170" i="26" s="1"/>
  <c r="AY170" i="26" s="1"/>
  <c r="AZ170" i="26" s="1"/>
  <c r="BA170" i="26" s="1"/>
  <c r="BB170" i="26" s="1"/>
  <c r="BC170" i="26" s="1"/>
  <c r="BD170" i="26" s="1"/>
  <c r="BE170" i="26" s="1"/>
  <c r="BF170" i="26" s="1"/>
  <c r="Q110" i="26"/>
  <c r="S110" i="26"/>
  <c r="T110" i="26" s="1"/>
  <c r="U110" i="26" s="1"/>
  <c r="V110" i="26" s="1"/>
  <c r="W110" i="26" s="1"/>
  <c r="X110" i="26" s="1"/>
  <c r="Y110" i="26" s="1"/>
  <c r="Z110" i="26" s="1"/>
  <c r="AA110" i="26" s="1"/>
  <c r="AB110" i="26" s="1"/>
  <c r="AC110" i="26" s="1"/>
  <c r="AD110" i="26" s="1"/>
  <c r="AE110" i="26" s="1"/>
  <c r="AF110" i="26" s="1"/>
  <c r="AG110" i="26" s="1"/>
  <c r="AH110" i="26" s="1"/>
  <c r="AI110" i="26" s="1"/>
  <c r="AJ110" i="26" s="1"/>
  <c r="AK110" i="26" s="1"/>
  <c r="AL110" i="26" s="1"/>
  <c r="AM110" i="26" s="1"/>
  <c r="AN110" i="26" s="1"/>
  <c r="AO110" i="26" s="1"/>
  <c r="AP110" i="26" s="1"/>
  <c r="AQ110" i="26" s="1"/>
  <c r="AR110" i="26" s="1"/>
  <c r="AS110" i="26" s="1"/>
  <c r="AT110" i="26" s="1"/>
  <c r="AU110" i="26" s="1"/>
  <c r="AV110" i="26" s="1"/>
  <c r="AW110" i="26" s="1"/>
  <c r="AX110" i="26" s="1"/>
  <c r="AY110" i="26" s="1"/>
  <c r="AZ110" i="26" s="1"/>
  <c r="BA110" i="26" s="1"/>
  <c r="BB110" i="26" s="1"/>
  <c r="BC110" i="26" s="1"/>
  <c r="BD110" i="26" s="1"/>
  <c r="BE110" i="26" s="1"/>
  <c r="BF110" i="26" s="1"/>
  <c r="Q87" i="26"/>
  <c r="S87" i="26"/>
  <c r="T87" i="26" s="1"/>
  <c r="U87" i="26" s="1"/>
  <c r="V87" i="26" s="1"/>
  <c r="W87" i="26" s="1"/>
  <c r="X87" i="26" s="1"/>
  <c r="Y87" i="26" s="1"/>
  <c r="Z87" i="26" s="1"/>
  <c r="AA87" i="26" s="1"/>
  <c r="AB87" i="26" s="1"/>
  <c r="AC87" i="26" s="1"/>
  <c r="AD87" i="26" s="1"/>
  <c r="AE87" i="26" s="1"/>
  <c r="AF87" i="26" s="1"/>
  <c r="AG87" i="26" s="1"/>
  <c r="AH87" i="26" s="1"/>
  <c r="AI87" i="26" s="1"/>
  <c r="AJ87" i="26" s="1"/>
  <c r="AK87" i="26" s="1"/>
  <c r="AL87" i="26" s="1"/>
  <c r="AM87" i="26" s="1"/>
  <c r="AN87" i="26" s="1"/>
  <c r="AO87" i="26" s="1"/>
  <c r="AP87" i="26" s="1"/>
  <c r="AQ87" i="26" s="1"/>
  <c r="AR87" i="26" s="1"/>
  <c r="AS87" i="26" s="1"/>
  <c r="AT87" i="26" s="1"/>
  <c r="AU87" i="26" s="1"/>
  <c r="AV87" i="26" s="1"/>
  <c r="AW87" i="26" s="1"/>
  <c r="AX87" i="26" s="1"/>
  <c r="AY87" i="26" s="1"/>
  <c r="AZ87" i="26" s="1"/>
  <c r="BA87" i="26" s="1"/>
  <c r="BB87" i="26" s="1"/>
  <c r="BC87" i="26" s="1"/>
  <c r="BD87" i="26" s="1"/>
  <c r="BE87" i="26" s="1"/>
  <c r="BF87" i="26" s="1"/>
  <c r="Q105" i="26"/>
  <c r="S105" i="26"/>
  <c r="T105" i="26" s="1"/>
  <c r="U105" i="26" s="1"/>
  <c r="V105" i="26" s="1"/>
  <c r="W105" i="26" s="1"/>
  <c r="X105" i="26" s="1"/>
  <c r="Y105" i="26" s="1"/>
  <c r="Z105" i="26" s="1"/>
  <c r="AA105" i="26" s="1"/>
  <c r="AB105" i="26" s="1"/>
  <c r="AC105" i="26" s="1"/>
  <c r="AD105" i="26" s="1"/>
  <c r="AE105" i="26" s="1"/>
  <c r="AF105" i="26" s="1"/>
  <c r="AG105" i="26" s="1"/>
  <c r="AH105" i="26" s="1"/>
  <c r="AI105" i="26" s="1"/>
  <c r="AJ105" i="26" s="1"/>
  <c r="AK105" i="26" s="1"/>
  <c r="AL105" i="26" s="1"/>
  <c r="AM105" i="26" s="1"/>
  <c r="AN105" i="26" s="1"/>
  <c r="AO105" i="26" s="1"/>
  <c r="AP105" i="26" s="1"/>
  <c r="AQ105" i="26" s="1"/>
  <c r="AR105" i="26" s="1"/>
  <c r="AS105" i="26" s="1"/>
  <c r="AT105" i="26" s="1"/>
  <c r="AU105" i="26" s="1"/>
  <c r="AV105" i="26" s="1"/>
  <c r="AW105" i="26" s="1"/>
  <c r="AX105" i="26" s="1"/>
  <c r="AY105" i="26" s="1"/>
  <c r="AZ105" i="26" s="1"/>
  <c r="BA105" i="26" s="1"/>
  <c r="BB105" i="26" s="1"/>
  <c r="BC105" i="26" s="1"/>
  <c r="BD105" i="26" s="1"/>
  <c r="BE105" i="26" s="1"/>
  <c r="BF105" i="26" s="1"/>
  <c r="Q37" i="26"/>
  <c r="S37" i="26"/>
  <c r="T37" i="26" s="1"/>
  <c r="U37" i="26" s="1"/>
  <c r="V37" i="26" s="1"/>
  <c r="W37" i="26" s="1"/>
  <c r="X37" i="26" s="1"/>
  <c r="Y37" i="26" s="1"/>
  <c r="Z37" i="26" s="1"/>
  <c r="AA37" i="26" s="1"/>
  <c r="AB37" i="26" s="1"/>
  <c r="AC37" i="26" s="1"/>
  <c r="AD37" i="26" s="1"/>
  <c r="AE37" i="26" s="1"/>
  <c r="AF37" i="26" s="1"/>
  <c r="AG37" i="26" s="1"/>
  <c r="AH37" i="26" s="1"/>
  <c r="AI37" i="26" s="1"/>
  <c r="AJ37" i="26" s="1"/>
  <c r="AK37" i="26" s="1"/>
  <c r="AL37" i="26" s="1"/>
  <c r="AM37" i="26" s="1"/>
  <c r="AN37" i="26" s="1"/>
  <c r="AO37" i="26" s="1"/>
  <c r="AP37" i="26" s="1"/>
  <c r="AQ37" i="26" s="1"/>
  <c r="AR37" i="26" s="1"/>
  <c r="AS37" i="26" s="1"/>
  <c r="AT37" i="26" s="1"/>
  <c r="AU37" i="26" s="1"/>
  <c r="AV37" i="26" s="1"/>
  <c r="AW37" i="26" s="1"/>
  <c r="AX37" i="26" s="1"/>
  <c r="AY37" i="26" s="1"/>
  <c r="AZ37" i="26" s="1"/>
  <c r="BA37" i="26" s="1"/>
  <c r="BB37" i="26" s="1"/>
  <c r="BC37" i="26" s="1"/>
  <c r="BD37" i="26" s="1"/>
  <c r="BE37" i="26" s="1"/>
  <c r="BF37" i="26" s="1"/>
  <c r="Q42" i="26"/>
  <c r="S42" i="26"/>
  <c r="T42" i="26" s="1"/>
  <c r="U42" i="26" s="1"/>
  <c r="V42" i="26" s="1"/>
  <c r="W42" i="26" s="1"/>
  <c r="X42" i="26" s="1"/>
  <c r="Y42" i="26" s="1"/>
  <c r="Z42" i="26" s="1"/>
  <c r="AA42" i="26" s="1"/>
  <c r="AB42" i="26" s="1"/>
  <c r="AC42" i="26" s="1"/>
  <c r="AD42" i="26" s="1"/>
  <c r="AE42" i="26" s="1"/>
  <c r="AF42" i="26" s="1"/>
  <c r="AG42" i="26" s="1"/>
  <c r="AH42" i="26" s="1"/>
  <c r="AI42" i="26" s="1"/>
  <c r="AJ42" i="26" s="1"/>
  <c r="AK42" i="26" s="1"/>
  <c r="AL42" i="26" s="1"/>
  <c r="AM42" i="26" s="1"/>
  <c r="AN42" i="26" s="1"/>
  <c r="AO42" i="26" s="1"/>
  <c r="AP42" i="26" s="1"/>
  <c r="AQ42" i="26" s="1"/>
  <c r="AR42" i="26" s="1"/>
  <c r="AS42" i="26" s="1"/>
  <c r="AT42" i="26" s="1"/>
  <c r="AU42" i="26" s="1"/>
  <c r="AV42" i="26" s="1"/>
  <c r="AW42" i="26" s="1"/>
  <c r="AX42" i="26" s="1"/>
  <c r="AY42" i="26" s="1"/>
  <c r="AZ42" i="26" s="1"/>
  <c r="BA42" i="26" s="1"/>
  <c r="BB42" i="26" s="1"/>
  <c r="BC42" i="26" s="1"/>
  <c r="BD42" i="26" s="1"/>
  <c r="BE42" i="26" s="1"/>
  <c r="BF42" i="26" s="1"/>
  <c r="Q79" i="26"/>
  <c r="S79" i="26"/>
  <c r="T79" i="26" s="1"/>
  <c r="U79" i="26" s="1"/>
  <c r="V79" i="26" s="1"/>
  <c r="W79" i="26" s="1"/>
  <c r="X79" i="26" s="1"/>
  <c r="Y79" i="26" s="1"/>
  <c r="Z79" i="26" s="1"/>
  <c r="AA79" i="26" s="1"/>
  <c r="AB79" i="26" s="1"/>
  <c r="AC79" i="26" s="1"/>
  <c r="AD79" i="26" s="1"/>
  <c r="AE79" i="26" s="1"/>
  <c r="AF79" i="26" s="1"/>
  <c r="AG79" i="26" s="1"/>
  <c r="AH79" i="26" s="1"/>
  <c r="AI79" i="26" s="1"/>
  <c r="AJ79" i="26" s="1"/>
  <c r="AK79" i="26" s="1"/>
  <c r="AL79" i="26" s="1"/>
  <c r="AM79" i="26" s="1"/>
  <c r="AN79" i="26" s="1"/>
  <c r="AO79" i="26" s="1"/>
  <c r="AP79" i="26" s="1"/>
  <c r="AQ79" i="26" s="1"/>
  <c r="AR79" i="26" s="1"/>
  <c r="AS79" i="26" s="1"/>
  <c r="AT79" i="26" s="1"/>
  <c r="AU79" i="26" s="1"/>
  <c r="AV79" i="26" s="1"/>
  <c r="AW79" i="26" s="1"/>
  <c r="AX79" i="26" s="1"/>
  <c r="AY79" i="26" s="1"/>
  <c r="AZ79" i="26" s="1"/>
  <c r="BA79" i="26" s="1"/>
  <c r="BB79" i="26" s="1"/>
  <c r="BC79" i="26" s="1"/>
  <c r="BD79" i="26" s="1"/>
  <c r="BE79" i="26" s="1"/>
  <c r="BF79" i="26" s="1"/>
  <c r="P151" i="26"/>
  <c r="Q58" i="26"/>
  <c r="S58" i="26"/>
  <c r="T58" i="26" s="1"/>
  <c r="U58" i="26" s="1"/>
  <c r="V58" i="26" s="1"/>
  <c r="W58" i="26" s="1"/>
  <c r="X58" i="26" s="1"/>
  <c r="Y58" i="26" s="1"/>
  <c r="Z58" i="26" s="1"/>
  <c r="AA58" i="26" s="1"/>
  <c r="AB58" i="26" s="1"/>
  <c r="AC58" i="26" s="1"/>
  <c r="AD58" i="26" s="1"/>
  <c r="AE58" i="26" s="1"/>
  <c r="AF58" i="26" s="1"/>
  <c r="AG58" i="26" s="1"/>
  <c r="AH58" i="26" s="1"/>
  <c r="AI58" i="26" s="1"/>
  <c r="AJ58" i="26" s="1"/>
  <c r="AK58" i="26" s="1"/>
  <c r="AL58" i="26" s="1"/>
  <c r="AM58" i="26" s="1"/>
  <c r="AN58" i="26" s="1"/>
  <c r="AO58" i="26" s="1"/>
  <c r="AP58" i="26" s="1"/>
  <c r="AQ58" i="26" s="1"/>
  <c r="AR58" i="26" s="1"/>
  <c r="AS58" i="26" s="1"/>
  <c r="AT58" i="26" s="1"/>
  <c r="AU58" i="26" s="1"/>
  <c r="AV58" i="26" s="1"/>
  <c r="AW58" i="26" s="1"/>
  <c r="AX58" i="26" s="1"/>
  <c r="AY58" i="26" s="1"/>
  <c r="AZ58" i="26" s="1"/>
  <c r="BA58" i="26" s="1"/>
  <c r="BB58" i="26" s="1"/>
  <c r="BC58" i="26" s="1"/>
  <c r="BD58" i="26" s="1"/>
  <c r="BE58" i="26" s="1"/>
  <c r="BF58" i="26" s="1"/>
  <c r="Q119" i="26"/>
  <c r="S119" i="26"/>
  <c r="T119" i="26" s="1"/>
  <c r="U119" i="26" s="1"/>
  <c r="V119" i="26" s="1"/>
  <c r="W119" i="26" s="1"/>
  <c r="X119" i="26" s="1"/>
  <c r="Y119" i="26" s="1"/>
  <c r="Z119" i="26" s="1"/>
  <c r="AA119" i="26" s="1"/>
  <c r="AB119" i="26" s="1"/>
  <c r="AC119" i="26" s="1"/>
  <c r="AD119" i="26" s="1"/>
  <c r="AE119" i="26" s="1"/>
  <c r="AF119" i="26" s="1"/>
  <c r="AG119" i="26" s="1"/>
  <c r="AH119" i="26" s="1"/>
  <c r="AI119" i="26" s="1"/>
  <c r="AJ119" i="26" s="1"/>
  <c r="AK119" i="26" s="1"/>
  <c r="AL119" i="26" s="1"/>
  <c r="AM119" i="26" s="1"/>
  <c r="AN119" i="26" s="1"/>
  <c r="AO119" i="26" s="1"/>
  <c r="AP119" i="26" s="1"/>
  <c r="AQ119" i="26" s="1"/>
  <c r="AR119" i="26" s="1"/>
  <c r="AS119" i="26" s="1"/>
  <c r="AT119" i="26" s="1"/>
  <c r="AU119" i="26" s="1"/>
  <c r="AV119" i="26" s="1"/>
  <c r="AW119" i="26" s="1"/>
  <c r="AX119" i="26" s="1"/>
  <c r="AY119" i="26" s="1"/>
  <c r="AZ119" i="26" s="1"/>
  <c r="BA119" i="26" s="1"/>
  <c r="BB119" i="26" s="1"/>
  <c r="BC119" i="26" s="1"/>
  <c r="BD119" i="26" s="1"/>
  <c r="BE119" i="26" s="1"/>
  <c r="BF119" i="26" s="1"/>
  <c r="Q145" i="26"/>
  <c r="S145" i="26"/>
  <c r="T145" i="26" s="1"/>
  <c r="U145" i="26" s="1"/>
  <c r="V145" i="26" s="1"/>
  <c r="W145" i="26" s="1"/>
  <c r="X145" i="26" s="1"/>
  <c r="Y145" i="26" s="1"/>
  <c r="Z145" i="26" s="1"/>
  <c r="AA145" i="26" s="1"/>
  <c r="AB145" i="26" s="1"/>
  <c r="AC145" i="26" s="1"/>
  <c r="AD145" i="26" s="1"/>
  <c r="AE145" i="26" s="1"/>
  <c r="AF145" i="26" s="1"/>
  <c r="AG145" i="26" s="1"/>
  <c r="AH145" i="26" s="1"/>
  <c r="AI145" i="26" s="1"/>
  <c r="AJ145" i="26" s="1"/>
  <c r="AK145" i="26" s="1"/>
  <c r="AL145" i="26" s="1"/>
  <c r="AM145" i="26" s="1"/>
  <c r="AN145" i="26" s="1"/>
  <c r="AO145" i="26" s="1"/>
  <c r="AP145" i="26" s="1"/>
  <c r="AQ145" i="26" s="1"/>
  <c r="AR145" i="26" s="1"/>
  <c r="AS145" i="26" s="1"/>
  <c r="AT145" i="26" s="1"/>
  <c r="AU145" i="26" s="1"/>
  <c r="AV145" i="26" s="1"/>
  <c r="AW145" i="26" s="1"/>
  <c r="AX145" i="26" s="1"/>
  <c r="AY145" i="26" s="1"/>
  <c r="AZ145" i="26" s="1"/>
  <c r="BA145" i="26" s="1"/>
  <c r="BB145" i="26" s="1"/>
  <c r="BC145" i="26" s="1"/>
  <c r="BD145" i="26" s="1"/>
  <c r="BE145" i="26" s="1"/>
  <c r="BF145" i="26" s="1"/>
  <c r="Q192" i="26"/>
  <c r="S192" i="26"/>
  <c r="T192" i="26" s="1"/>
  <c r="U192" i="26" s="1"/>
  <c r="V192" i="26" s="1"/>
  <c r="W192" i="26" s="1"/>
  <c r="X192" i="26" s="1"/>
  <c r="Y192" i="26" s="1"/>
  <c r="Z192" i="26" s="1"/>
  <c r="AA192" i="26" s="1"/>
  <c r="AB192" i="26" s="1"/>
  <c r="AC192" i="26" s="1"/>
  <c r="AD192" i="26" s="1"/>
  <c r="AE192" i="26" s="1"/>
  <c r="AF192" i="26" s="1"/>
  <c r="AG192" i="26" s="1"/>
  <c r="AH192" i="26" s="1"/>
  <c r="AI192" i="26" s="1"/>
  <c r="AJ192" i="26" s="1"/>
  <c r="AK192" i="26" s="1"/>
  <c r="AL192" i="26" s="1"/>
  <c r="AM192" i="26" s="1"/>
  <c r="AN192" i="26" s="1"/>
  <c r="AO192" i="26" s="1"/>
  <c r="AP192" i="26" s="1"/>
  <c r="AQ192" i="26" s="1"/>
  <c r="AR192" i="26" s="1"/>
  <c r="AS192" i="26" s="1"/>
  <c r="AT192" i="26" s="1"/>
  <c r="AU192" i="26" s="1"/>
  <c r="AV192" i="26" s="1"/>
  <c r="AW192" i="26" s="1"/>
  <c r="AX192" i="26" s="1"/>
  <c r="AY192" i="26" s="1"/>
  <c r="AZ192" i="26" s="1"/>
  <c r="BA192" i="26" s="1"/>
  <c r="BB192" i="26" s="1"/>
  <c r="BC192" i="26" s="1"/>
  <c r="BD192" i="26" s="1"/>
  <c r="BE192" i="26" s="1"/>
  <c r="BF192" i="26" s="1"/>
  <c r="Q171" i="26"/>
  <c r="S171" i="26"/>
  <c r="T171" i="26" s="1"/>
  <c r="U171" i="26" s="1"/>
  <c r="V171" i="26" s="1"/>
  <c r="W171" i="26" s="1"/>
  <c r="X171" i="26" s="1"/>
  <c r="Y171" i="26" s="1"/>
  <c r="Z171" i="26" s="1"/>
  <c r="AA171" i="26" s="1"/>
  <c r="AB171" i="26" s="1"/>
  <c r="AC171" i="26" s="1"/>
  <c r="AD171" i="26" s="1"/>
  <c r="AE171" i="26" s="1"/>
  <c r="AF171" i="26" s="1"/>
  <c r="AG171" i="26" s="1"/>
  <c r="AH171" i="26" s="1"/>
  <c r="AI171" i="26" s="1"/>
  <c r="AJ171" i="26" s="1"/>
  <c r="AK171" i="26" s="1"/>
  <c r="AL171" i="26" s="1"/>
  <c r="AM171" i="26" s="1"/>
  <c r="AN171" i="26" s="1"/>
  <c r="AO171" i="26" s="1"/>
  <c r="AP171" i="26" s="1"/>
  <c r="AQ171" i="26" s="1"/>
  <c r="AR171" i="26" s="1"/>
  <c r="AS171" i="26" s="1"/>
  <c r="AT171" i="26" s="1"/>
  <c r="AU171" i="26" s="1"/>
  <c r="AV171" i="26" s="1"/>
  <c r="AW171" i="26" s="1"/>
  <c r="AX171" i="26" s="1"/>
  <c r="AY171" i="26" s="1"/>
  <c r="AZ171" i="26" s="1"/>
  <c r="BA171" i="26" s="1"/>
  <c r="BB171" i="26" s="1"/>
  <c r="BC171" i="26" s="1"/>
  <c r="BD171" i="26" s="1"/>
  <c r="BE171" i="26" s="1"/>
  <c r="BF171" i="26" s="1"/>
  <c r="Q153" i="26"/>
  <c r="S153" i="26"/>
  <c r="T153" i="26" s="1"/>
  <c r="U153" i="26" s="1"/>
  <c r="V153" i="26" s="1"/>
  <c r="W153" i="26" s="1"/>
  <c r="X153" i="26" s="1"/>
  <c r="Y153" i="26" s="1"/>
  <c r="Z153" i="26" s="1"/>
  <c r="AA153" i="26" s="1"/>
  <c r="AB153" i="26" s="1"/>
  <c r="AC153" i="26" s="1"/>
  <c r="AD153" i="26" s="1"/>
  <c r="AE153" i="26" s="1"/>
  <c r="AF153" i="26" s="1"/>
  <c r="AG153" i="26" s="1"/>
  <c r="AH153" i="26" s="1"/>
  <c r="AI153" i="26" s="1"/>
  <c r="AJ153" i="26" s="1"/>
  <c r="AK153" i="26" s="1"/>
  <c r="AL153" i="26" s="1"/>
  <c r="AM153" i="26" s="1"/>
  <c r="AN153" i="26" s="1"/>
  <c r="AO153" i="26" s="1"/>
  <c r="AP153" i="26" s="1"/>
  <c r="AQ153" i="26" s="1"/>
  <c r="AR153" i="26" s="1"/>
  <c r="AS153" i="26" s="1"/>
  <c r="AT153" i="26" s="1"/>
  <c r="AU153" i="26" s="1"/>
  <c r="AV153" i="26" s="1"/>
  <c r="AW153" i="26" s="1"/>
  <c r="AX153" i="26" s="1"/>
  <c r="AY153" i="26" s="1"/>
  <c r="AZ153" i="26" s="1"/>
  <c r="BA153" i="26" s="1"/>
  <c r="BB153" i="26" s="1"/>
  <c r="BC153" i="26" s="1"/>
  <c r="BD153" i="26" s="1"/>
  <c r="BE153" i="26" s="1"/>
  <c r="BF153" i="26" s="1"/>
  <c r="Q95" i="26"/>
  <c r="S95" i="26"/>
  <c r="T95" i="26" s="1"/>
  <c r="U95" i="26" s="1"/>
  <c r="V95" i="26" s="1"/>
  <c r="W95" i="26" s="1"/>
  <c r="X95" i="26" s="1"/>
  <c r="Y95" i="26" s="1"/>
  <c r="Z95" i="26" s="1"/>
  <c r="AA95" i="26" s="1"/>
  <c r="AB95" i="26" s="1"/>
  <c r="AC95" i="26" s="1"/>
  <c r="AD95" i="26" s="1"/>
  <c r="AE95" i="26" s="1"/>
  <c r="AF95" i="26" s="1"/>
  <c r="AG95" i="26" s="1"/>
  <c r="AH95" i="26" s="1"/>
  <c r="AI95" i="26" s="1"/>
  <c r="AJ95" i="26" s="1"/>
  <c r="AK95" i="26" s="1"/>
  <c r="AL95" i="26" s="1"/>
  <c r="AM95" i="26" s="1"/>
  <c r="AN95" i="26" s="1"/>
  <c r="AO95" i="26" s="1"/>
  <c r="AP95" i="26" s="1"/>
  <c r="AQ95" i="26" s="1"/>
  <c r="AR95" i="26" s="1"/>
  <c r="AS95" i="26" s="1"/>
  <c r="AT95" i="26" s="1"/>
  <c r="AU95" i="26" s="1"/>
  <c r="AV95" i="26" s="1"/>
  <c r="AW95" i="26" s="1"/>
  <c r="AX95" i="26" s="1"/>
  <c r="AY95" i="26" s="1"/>
  <c r="AZ95" i="26" s="1"/>
  <c r="BA95" i="26" s="1"/>
  <c r="BB95" i="26" s="1"/>
  <c r="BC95" i="26" s="1"/>
  <c r="BD95" i="26" s="1"/>
  <c r="BE95" i="26" s="1"/>
  <c r="BF95" i="26" s="1"/>
  <c r="P170" i="26"/>
  <c r="P122" i="26"/>
  <c r="Q168" i="26"/>
  <c r="S168" i="26"/>
  <c r="T168" i="26" s="1"/>
  <c r="U168" i="26" s="1"/>
  <c r="V168" i="26" s="1"/>
  <c r="W168" i="26" s="1"/>
  <c r="X168" i="26" s="1"/>
  <c r="Y168" i="26" s="1"/>
  <c r="Z168" i="26" s="1"/>
  <c r="AA168" i="26" s="1"/>
  <c r="AB168" i="26" s="1"/>
  <c r="AC168" i="26" s="1"/>
  <c r="AD168" i="26" s="1"/>
  <c r="AE168" i="26" s="1"/>
  <c r="AF168" i="26" s="1"/>
  <c r="AG168" i="26" s="1"/>
  <c r="AH168" i="26" s="1"/>
  <c r="AI168" i="26" s="1"/>
  <c r="AJ168" i="26" s="1"/>
  <c r="AK168" i="26" s="1"/>
  <c r="AL168" i="26" s="1"/>
  <c r="AM168" i="26" s="1"/>
  <c r="AN168" i="26" s="1"/>
  <c r="AO168" i="26" s="1"/>
  <c r="AP168" i="26" s="1"/>
  <c r="AQ168" i="26" s="1"/>
  <c r="AR168" i="26" s="1"/>
  <c r="AS168" i="26" s="1"/>
  <c r="AT168" i="26" s="1"/>
  <c r="AU168" i="26" s="1"/>
  <c r="AV168" i="26" s="1"/>
  <c r="AW168" i="26" s="1"/>
  <c r="AX168" i="26" s="1"/>
  <c r="AY168" i="26" s="1"/>
  <c r="AZ168" i="26" s="1"/>
  <c r="BA168" i="26" s="1"/>
  <c r="BB168" i="26" s="1"/>
  <c r="BC168" i="26" s="1"/>
  <c r="BD168" i="26" s="1"/>
  <c r="BE168" i="26" s="1"/>
  <c r="BF168" i="26" s="1"/>
  <c r="Q53" i="26"/>
  <c r="S53" i="26"/>
  <c r="T53" i="26" s="1"/>
  <c r="U53" i="26" s="1"/>
  <c r="V53" i="26" s="1"/>
  <c r="W53" i="26" s="1"/>
  <c r="X53" i="26" s="1"/>
  <c r="Y53" i="26" s="1"/>
  <c r="Z53" i="26" s="1"/>
  <c r="AA53" i="26" s="1"/>
  <c r="AB53" i="26" s="1"/>
  <c r="AC53" i="26" s="1"/>
  <c r="AD53" i="26" s="1"/>
  <c r="AE53" i="26" s="1"/>
  <c r="AF53" i="26" s="1"/>
  <c r="AG53" i="26" s="1"/>
  <c r="AH53" i="26" s="1"/>
  <c r="AI53" i="26" s="1"/>
  <c r="AJ53" i="26" s="1"/>
  <c r="AK53" i="26" s="1"/>
  <c r="AL53" i="26" s="1"/>
  <c r="AM53" i="26" s="1"/>
  <c r="AN53" i="26" s="1"/>
  <c r="AO53" i="26" s="1"/>
  <c r="AP53" i="26" s="1"/>
  <c r="AQ53" i="26" s="1"/>
  <c r="AR53" i="26" s="1"/>
  <c r="AS53" i="26" s="1"/>
  <c r="AT53" i="26" s="1"/>
  <c r="AU53" i="26" s="1"/>
  <c r="AV53" i="26" s="1"/>
  <c r="AW53" i="26" s="1"/>
  <c r="AX53" i="26" s="1"/>
  <c r="AY53" i="26" s="1"/>
  <c r="AZ53" i="26" s="1"/>
  <c r="BA53" i="26" s="1"/>
  <c r="BB53" i="26" s="1"/>
  <c r="BC53" i="26" s="1"/>
  <c r="BD53" i="26" s="1"/>
  <c r="BE53" i="26" s="1"/>
  <c r="BF53" i="26" s="1"/>
  <c r="P145" i="26"/>
  <c r="Q82" i="26"/>
  <c r="S82" i="26"/>
  <c r="T82" i="26" s="1"/>
  <c r="U82" i="26" s="1"/>
  <c r="V82" i="26" s="1"/>
  <c r="W82" i="26" s="1"/>
  <c r="X82" i="26" s="1"/>
  <c r="Y82" i="26" s="1"/>
  <c r="Z82" i="26" s="1"/>
  <c r="AA82" i="26" s="1"/>
  <c r="AB82" i="26" s="1"/>
  <c r="AC82" i="26" s="1"/>
  <c r="AD82" i="26" s="1"/>
  <c r="AE82" i="26" s="1"/>
  <c r="AF82" i="26" s="1"/>
  <c r="AG82" i="26" s="1"/>
  <c r="AH82" i="26" s="1"/>
  <c r="AI82" i="26" s="1"/>
  <c r="AJ82" i="26" s="1"/>
  <c r="AK82" i="26" s="1"/>
  <c r="AL82" i="26" s="1"/>
  <c r="AM82" i="26" s="1"/>
  <c r="AN82" i="26" s="1"/>
  <c r="AO82" i="26" s="1"/>
  <c r="AP82" i="26" s="1"/>
  <c r="AQ82" i="26" s="1"/>
  <c r="AR82" i="26" s="1"/>
  <c r="AS82" i="26" s="1"/>
  <c r="AT82" i="26" s="1"/>
  <c r="AU82" i="26" s="1"/>
  <c r="AV82" i="26" s="1"/>
  <c r="AW82" i="26" s="1"/>
  <c r="AX82" i="26" s="1"/>
  <c r="AY82" i="26" s="1"/>
  <c r="AZ82" i="26" s="1"/>
  <c r="BA82" i="26" s="1"/>
  <c r="BB82" i="26" s="1"/>
  <c r="BC82" i="26" s="1"/>
  <c r="BD82" i="26" s="1"/>
  <c r="BE82" i="26" s="1"/>
  <c r="BF82" i="26" s="1"/>
  <c r="P203" i="26"/>
  <c r="P171" i="26"/>
  <c r="Q67" i="26"/>
  <c r="S67" i="26"/>
  <c r="T67" i="26" s="1"/>
  <c r="U67" i="26" s="1"/>
  <c r="V67" i="26" s="1"/>
  <c r="W67" i="26" s="1"/>
  <c r="X67" i="26" s="1"/>
  <c r="Y67" i="26" s="1"/>
  <c r="Z67" i="26" s="1"/>
  <c r="AA67" i="26" s="1"/>
  <c r="AB67" i="26" s="1"/>
  <c r="AC67" i="26" s="1"/>
  <c r="AD67" i="26" s="1"/>
  <c r="AE67" i="26" s="1"/>
  <c r="AF67" i="26" s="1"/>
  <c r="AG67" i="26" s="1"/>
  <c r="AH67" i="26" s="1"/>
  <c r="AI67" i="26" s="1"/>
  <c r="AJ67" i="26" s="1"/>
  <c r="AK67" i="26" s="1"/>
  <c r="AL67" i="26" s="1"/>
  <c r="AM67" i="26" s="1"/>
  <c r="AN67" i="26" s="1"/>
  <c r="AO67" i="26" s="1"/>
  <c r="AP67" i="26" s="1"/>
  <c r="AQ67" i="26" s="1"/>
  <c r="AR67" i="26" s="1"/>
  <c r="AS67" i="26" s="1"/>
  <c r="AT67" i="26" s="1"/>
  <c r="AU67" i="26" s="1"/>
  <c r="AV67" i="26" s="1"/>
  <c r="AW67" i="26" s="1"/>
  <c r="AX67" i="26" s="1"/>
  <c r="AY67" i="26" s="1"/>
  <c r="AZ67" i="26" s="1"/>
  <c r="BA67" i="26" s="1"/>
  <c r="BB67" i="26" s="1"/>
  <c r="BC67" i="26" s="1"/>
  <c r="BD67" i="26" s="1"/>
  <c r="BE67" i="26" s="1"/>
  <c r="BF67" i="26" s="1"/>
  <c r="Q198" i="26"/>
  <c r="S198" i="26"/>
  <c r="T198" i="26" s="1"/>
  <c r="U198" i="26" s="1"/>
  <c r="V198" i="26" s="1"/>
  <c r="W198" i="26" s="1"/>
  <c r="X198" i="26" s="1"/>
  <c r="Y198" i="26" s="1"/>
  <c r="Z198" i="26" s="1"/>
  <c r="AA198" i="26" s="1"/>
  <c r="AB198" i="26" s="1"/>
  <c r="AC198" i="26" s="1"/>
  <c r="AD198" i="26" s="1"/>
  <c r="AE198" i="26" s="1"/>
  <c r="AF198" i="26" s="1"/>
  <c r="AG198" i="26" s="1"/>
  <c r="AH198" i="26" s="1"/>
  <c r="AI198" i="26" s="1"/>
  <c r="AJ198" i="26" s="1"/>
  <c r="AK198" i="26" s="1"/>
  <c r="AL198" i="26" s="1"/>
  <c r="AM198" i="26" s="1"/>
  <c r="AN198" i="26" s="1"/>
  <c r="AO198" i="26" s="1"/>
  <c r="AP198" i="26" s="1"/>
  <c r="AQ198" i="26" s="1"/>
  <c r="AR198" i="26" s="1"/>
  <c r="AS198" i="26" s="1"/>
  <c r="AT198" i="26" s="1"/>
  <c r="AU198" i="26" s="1"/>
  <c r="AV198" i="26" s="1"/>
  <c r="AW198" i="26" s="1"/>
  <c r="AX198" i="26" s="1"/>
  <c r="AY198" i="26" s="1"/>
  <c r="AZ198" i="26" s="1"/>
  <c r="BA198" i="26" s="1"/>
  <c r="BB198" i="26" s="1"/>
  <c r="BC198" i="26" s="1"/>
  <c r="BD198" i="26" s="1"/>
  <c r="BE198" i="26" s="1"/>
  <c r="BF198" i="26" s="1"/>
  <c r="Q137" i="26"/>
  <c r="S137" i="26"/>
  <c r="T137" i="26" s="1"/>
  <c r="U137" i="26" s="1"/>
  <c r="V137" i="26" s="1"/>
  <c r="W137" i="26" s="1"/>
  <c r="X137" i="26" s="1"/>
  <c r="Y137" i="26" s="1"/>
  <c r="Z137" i="26" s="1"/>
  <c r="AA137" i="26" s="1"/>
  <c r="AB137" i="26" s="1"/>
  <c r="AC137" i="26" s="1"/>
  <c r="AD137" i="26" s="1"/>
  <c r="AE137" i="26" s="1"/>
  <c r="AF137" i="26" s="1"/>
  <c r="AG137" i="26" s="1"/>
  <c r="AH137" i="26" s="1"/>
  <c r="AI137" i="26" s="1"/>
  <c r="AJ137" i="26" s="1"/>
  <c r="AK137" i="26" s="1"/>
  <c r="AL137" i="26" s="1"/>
  <c r="AM137" i="26" s="1"/>
  <c r="AN137" i="26" s="1"/>
  <c r="AO137" i="26" s="1"/>
  <c r="AP137" i="26" s="1"/>
  <c r="AQ137" i="26" s="1"/>
  <c r="AR137" i="26" s="1"/>
  <c r="AS137" i="26" s="1"/>
  <c r="AT137" i="26" s="1"/>
  <c r="AU137" i="26" s="1"/>
  <c r="AV137" i="26" s="1"/>
  <c r="AW137" i="26" s="1"/>
  <c r="AX137" i="26" s="1"/>
  <c r="AY137" i="26" s="1"/>
  <c r="AZ137" i="26" s="1"/>
  <c r="BA137" i="26" s="1"/>
  <c r="BB137" i="26" s="1"/>
  <c r="BC137" i="26" s="1"/>
  <c r="BD137" i="26" s="1"/>
  <c r="BE137" i="26" s="1"/>
  <c r="BF137" i="26" s="1"/>
  <c r="Q106" i="26"/>
  <c r="S106" i="26"/>
  <c r="T106" i="26" s="1"/>
  <c r="U106" i="26" s="1"/>
  <c r="V106" i="26" s="1"/>
  <c r="W106" i="26" s="1"/>
  <c r="X106" i="26" s="1"/>
  <c r="Y106" i="26" s="1"/>
  <c r="Z106" i="26" s="1"/>
  <c r="AA106" i="26" s="1"/>
  <c r="AB106" i="26" s="1"/>
  <c r="AC106" i="26" s="1"/>
  <c r="AD106" i="26" s="1"/>
  <c r="AE106" i="26" s="1"/>
  <c r="AF106" i="26" s="1"/>
  <c r="AG106" i="26" s="1"/>
  <c r="AH106" i="26" s="1"/>
  <c r="AI106" i="26" s="1"/>
  <c r="AJ106" i="26" s="1"/>
  <c r="AK106" i="26" s="1"/>
  <c r="AL106" i="26" s="1"/>
  <c r="AM106" i="26" s="1"/>
  <c r="AN106" i="26" s="1"/>
  <c r="AO106" i="26" s="1"/>
  <c r="AP106" i="26" s="1"/>
  <c r="AQ106" i="26" s="1"/>
  <c r="AR106" i="26" s="1"/>
  <c r="AS106" i="26" s="1"/>
  <c r="AT106" i="26" s="1"/>
  <c r="AU106" i="26" s="1"/>
  <c r="AV106" i="26" s="1"/>
  <c r="AW106" i="26" s="1"/>
  <c r="AX106" i="26" s="1"/>
  <c r="AY106" i="26" s="1"/>
  <c r="AZ106" i="26" s="1"/>
  <c r="BA106" i="26" s="1"/>
  <c r="BB106" i="26" s="1"/>
  <c r="BC106" i="26" s="1"/>
  <c r="BD106" i="26" s="1"/>
  <c r="BE106" i="26" s="1"/>
  <c r="BF106" i="26" s="1"/>
  <c r="Q75" i="26"/>
  <c r="S75" i="26"/>
  <c r="T75" i="26" s="1"/>
  <c r="U75" i="26" s="1"/>
  <c r="V75" i="26" s="1"/>
  <c r="W75" i="26" s="1"/>
  <c r="X75" i="26" s="1"/>
  <c r="Y75" i="26" s="1"/>
  <c r="Z75" i="26" s="1"/>
  <c r="AA75" i="26" s="1"/>
  <c r="AB75" i="26" s="1"/>
  <c r="AC75" i="26" s="1"/>
  <c r="AD75" i="26" s="1"/>
  <c r="AE75" i="26" s="1"/>
  <c r="AF75" i="26" s="1"/>
  <c r="AG75" i="26" s="1"/>
  <c r="AH75" i="26" s="1"/>
  <c r="AI75" i="26" s="1"/>
  <c r="AJ75" i="26" s="1"/>
  <c r="AK75" i="26" s="1"/>
  <c r="AL75" i="26" s="1"/>
  <c r="AM75" i="26" s="1"/>
  <c r="AN75" i="26" s="1"/>
  <c r="AO75" i="26" s="1"/>
  <c r="AP75" i="26" s="1"/>
  <c r="AQ75" i="26" s="1"/>
  <c r="AR75" i="26" s="1"/>
  <c r="AS75" i="26" s="1"/>
  <c r="AT75" i="26" s="1"/>
  <c r="AU75" i="26" s="1"/>
  <c r="AV75" i="26" s="1"/>
  <c r="AW75" i="26" s="1"/>
  <c r="AX75" i="26" s="1"/>
  <c r="AY75" i="26" s="1"/>
  <c r="AZ75" i="26" s="1"/>
  <c r="BA75" i="26" s="1"/>
  <c r="BB75" i="26" s="1"/>
  <c r="BC75" i="26" s="1"/>
  <c r="BD75" i="26" s="1"/>
  <c r="BE75" i="26" s="1"/>
  <c r="BF75" i="26" s="1"/>
  <c r="Q154" i="26"/>
  <c r="S154" i="26"/>
  <c r="T154" i="26" s="1"/>
  <c r="U154" i="26" s="1"/>
  <c r="V154" i="26" s="1"/>
  <c r="W154" i="26" s="1"/>
  <c r="X154" i="26" s="1"/>
  <c r="Y154" i="26" s="1"/>
  <c r="Z154" i="26" s="1"/>
  <c r="AA154" i="26" s="1"/>
  <c r="AB154" i="26" s="1"/>
  <c r="AC154" i="26" s="1"/>
  <c r="AD154" i="26" s="1"/>
  <c r="AE154" i="26" s="1"/>
  <c r="AF154" i="26" s="1"/>
  <c r="AG154" i="26" s="1"/>
  <c r="AH154" i="26" s="1"/>
  <c r="AI154" i="26" s="1"/>
  <c r="AJ154" i="26" s="1"/>
  <c r="AK154" i="26" s="1"/>
  <c r="AL154" i="26" s="1"/>
  <c r="AM154" i="26" s="1"/>
  <c r="AN154" i="26" s="1"/>
  <c r="AO154" i="26" s="1"/>
  <c r="AP154" i="26" s="1"/>
  <c r="AQ154" i="26" s="1"/>
  <c r="AR154" i="26" s="1"/>
  <c r="AS154" i="26" s="1"/>
  <c r="AT154" i="26" s="1"/>
  <c r="AU154" i="26" s="1"/>
  <c r="AV154" i="26" s="1"/>
  <c r="AW154" i="26" s="1"/>
  <c r="AX154" i="26" s="1"/>
  <c r="AY154" i="26" s="1"/>
  <c r="AZ154" i="26" s="1"/>
  <c r="BA154" i="26" s="1"/>
  <c r="BB154" i="26" s="1"/>
  <c r="BC154" i="26" s="1"/>
  <c r="BD154" i="26" s="1"/>
  <c r="BE154" i="26" s="1"/>
  <c r="BF154" i="26" s="1"/>
  <c r="Q158" i="26"/>
  <c r="S158" i="26"/>
  <c r="T158" i="26" s="1"/>
  <c r="U158" i="26" s="1"/>
  <c r="V158" i="26" s="1"/>
  <c r="W158" i="26" s="1"/>
  <c r="X158" i="26" s="1"/>
  <c r="Y158" i="26" s="1"/>
  <c r="Z158" i="26" s="1"/>
  <c r="AA158" i="26" s="1"/>
  <c r="AB158" i="26" s="1"/>
  <c r="AC158" i="26" s="1"/>
  <c r="AD158" i="26" s="1"/>
  <c r="AE158" i="26" s="1"/>
  <c r="AF158" i="26" s="1"/>
  <c r="AG158" i="26" s="1"/>
  <c r="AH158" i="26" s="1"/>
  <c r="AI158" i="26" s="1"/>
  <c r="AJ158" i="26" s="1"/>
  <c r="AK158" i="26" s="1"/>
  <c r="AL158" i="26" s="1"/>
  <c r="AM158" i="26" s="1"/>
  <c r="AN158" i="26" s="1"/>
  <c r="AO158" i="26" s="1"/>
  <c r="AP158" i="26" s="1"/>
  <c r="AQ158" i="26" s="1"/>
  <c r="AR158" i="26" s="1"/>
  <c r="AS158" i="26" s="1"/>
  <c r="AT158" i="26" s="1"/>
  <c r="AU158" i="26" s="1"/>
  <c r="AV158" i="26" s="1"/>
  <c r="AW158" i="26" s="1"/>
  <c r="AX158" i="26" s="1"/>
  <c r="AY158" i="26" s="1"/>
  <c r="AZ158" i="26" s="1"/>
  <c r="BA158" i="26" s="1"/>
  <c r="BB158" i="26" s="1"/>
  <c r="BC158" i="26" s="1"/>
  <c r="BD158" i="26" s="1"/>
  <c r="BE158" i="26" s="1"/>
  <c r="BF158" i="26" s="1"/>
  <c r="Q99" i="26"/>
  <c r="S99" i="26"/>
  <c r="T99" i="26" s="1"/>
  <c r="U99" i="26" s="1"/>
  <c r="V99" i="26" s="1"/>
  <c r="W99" i="26" s="1"/>
  <c r="X99" i="26" s="1"/>
  <c r="Y99" i="26" s="1"/>
  <c r="Z99" i="26" s="1"/>
  <c r="AA99" i="26" s="1"/>
  <c r="AB99" i="26" s="1"/>
  <c r="AC99" i="26" s="1"/>
  <c r="AD99" i="26" s="1"/>
  <c r="AE99" i="26" s="1"/>
  <c r="AF99" i="26" s="1"/>
  <c r="AG99" i="26" s="1"/>
  <c r="AH99" i="26" s="1"/>
  <c r="AI99" i="26" s="1"/>
  <c r="AJ99" i="26" s="1"/>
  <c r="AK99" i="26" s="1"/>
  <c r="AL99" i="26" s="1"/>
  <c r="AM99" i="26" s="1"/>
  <c r="AN99" i="26" s="1"/>
  <c r="AO99" i="26" s="1"/>
  <c r="AP99" i="26" s="1"/>
  <c r="AQ99" i="26" s="1"/>
  <c r="AR99" i="26" s="1"/>
  <c r="AS99" i="26" s="1"/>
  <c r="AT99" i="26" s="1"/>
  <c r="AU99" i="26" s="1"/>
  <c r="AV99" i="26" s="1"/>
  <c r="AW99" i="26" s="1"/>
  <c r="AX99" i="26" s="1"/>
  <c r="AY99" i="26" s="1"/>
  <c r="AZ99" i="26" s="1"/>
  <c r="BA99" i="26" s="1"/>
  <c r="BB99" i="26" s="1"/>
  <c r="BC99" i="26" s="1"/>
  <c r="BD99" i="26" s="1"/>
  <c r="BE99" i="26" s="1"/>
  <c r="BF99" i="26" s="1"/>
  <c r="Q184" i="26"/>
  <c r="S184" i="26"/>
  <c r="T184" i="26" s="1"/>
  <c r="U184" i="26" s="1"/>
  <c r="V184" i="26" s="1"/>
  <c r="W184" i="26" s="1"/>
  <c r="X184" i="26" s="1"/>
  <c r="Y184" i="26" s="1"/>
  <c r="Z184" i="26" s="1"/>
  <c r="AA184" i="26" s="1"/>
  <c r="AB184" i="26" s="1"/>
  <c r="AC184" i="26" s="1"/>
  <c r="AD184" i="26" s="1"/>
  <c r="AE184" i="26" s="1"/>
  <c r="AF184" i="26" s="1"/>
  <c r="AG184" i="26" s="1"/>
  <c r="AH184" i="26" s="1"/>
  <c r="AI184" i="26" s="1"/>
  <c r="AJ184" i="26" s="1"/>
  <c r="AK184" i="26" s="1"/>
  <c r="AL184" i="26" s="1"/>
  <c r="AM184" i="26" s="1"/>
  <c r="AN184" i="26" s="1"/>
  <c r="AO184" i="26" s="1"/>
  <c r="AP184" i="26" s="1"/>
  <c r="AQ184" i="26" s="1"/>
  <c r="AR184" i="26" s="1"/>
  <c r="AS184" i="26" s="1"/>
  <c r="AT184" i="26" s="1"/>
  <c r="AU184" i="26" s="1"/>
  <c r="AV184" i="26" s="1"/>
  <c r="AW184" i="26" s="1"/>
  <c r="AX184" i="26" s="1"/>
  <c r="AY184" i="26" s="1"/>
  <c r="AZ184" i="26" s="1"/>
  <c r="BA184" i="26" s="1"/>
  <c r="BB184" i="26" s="1"/>
  <c r="BC184" i="26" s="1"/>
  <c r="BD184" i="26" s="1"/>
  <c r="BE184" i="26" s="1"/>
  <c r="BF184" i="26" s="1"/>
  <c r="Q202" i="26"/>
  <c r="S202" i="26"/>
  <c r="T202" i="26" s="1"/>
  <c r="U202" i="26" s="1"/>
  <c r="V202" i="26" s="1"/>
  <c r="W202" i="26" s="1"/>
  <c r="X202" i="26" s="1"/>
  <c r="Y202" i="26" s="1"/>
  <c r="Z202" i="26" s="1"/>
  <c r="AA202" i="26" s="1"/>
  <c r="AB202" i="26" s="1"/>
  <c r="AC202" i="26" s="1"/>
  <c r="AD202" i="26" s="1"/>
  <c r="AE202" i="26" s="1"/>
  <c r="AF202" i="26" s="1"/>
  <c r="AG202" i="26" s="1"/>
  <c r="AH202" i="26" s="1"/>
  <c r="AI202" i="26" s="1"/>
  <c r="AJ202" i="26" s="1"/>
  <c r="AK202" i="26" s="1"/>
  <c r="AL202" i="26" s="1"/>
  <c r="AM202" i="26" s="1"/>
  <c r="AN202" i="26" s="1"/>
  <c r="AO202" i="26" s="1"/>
  <c r="AP202" i="26" s="1"/>
  <c r="AQ202" i="26" s="1"/>
  <c r="AR202" i="26" s="1"/>
  <c r="AS202" i="26" s="1"/>
  <c r="AT202" i="26" s="1"/>
  <c r="AU202" i="26" s="1"/>
  <c r="AV202" i="26" s="1"/>
  <c r="AW202" i="26" s="1"/>
  <c r="AX202" i="26" s="1"/>
  <c r="AY202" i="26" s="1"/>
  <c r="AZ202" i="26" s="1"/>
  <c r="BA202" i="26" s="1"/>
  <c r="BB202" i="26" s="1"/>
  <c r="BC202" i="26" s="1"/>
  <c r="BD202" i="26" s="1"/>
  <c r="BE202" i="26" s="1"/>
  <c r="BF202" i="26" s="1"/>
  <c r="Q69" i="26"/>
  <c r="S69" i="26"/>
  <c r="T69" i="26" s="1"/>
  <c r="U69" i="26" s="1"/>
  <c r="V69" i="26" s="1"/>
  <c r="W69" i="26" s="1"/>
  <c r="X69" i="26" s="1"/>
  <c r="Y69" i="26" s="1"/>
  <c r="Z69" i="26" s="1"/>
  <c r="AA69" i="26" s="1"/>
  <c r="AB69" i="26" s="1"/>
  <c r="AC69" i="26" s="1"/>
  <c r="AD69" i="26" s="1"/>
  <c r="AE69" i="26" s="1"/>
  <c r="AF69" i="26" s="1"/>
  <c r="AG69" i="26" s="1"/>
  <c r="AH69" i="26" s="1"/>
  <c r="AI69" i="26" s="1"/>
  <c r="AJ69" i="26" s="1"/>
  <c r="AK69" i="26" s="1"/>
  <c r="AL69" i="26" s="1"/>
  <c r="AM69" i="26" s="1"/>
  <c r="AN69" i="26" s="1"/>
  <c r="AO69" i="26" s="1"/>
  <c r="AP69" i="26" s="1"/>
  <c r="AQ69" i="26" s="1"/>
  <c r="AR69" i="26" s="1"/>
  <c r="AS69" i="26" s="1"/>
  <c r="AT69" i="26" s="1"/>
  <c r="AU69" i="26" s="1"/>
  <c r="AV69" i="26" s="1"/>
  <c r="AW69" i="26" s="1"/>
  <c r="AX69" i="26" s="1"/>
  <c r="AY69" i="26" s="1"/>
  <c r="AZ69" i="26" s="1"/>
  <c r="BA69" i="26" s="1"/>
  <c r="BB69" i="26" s="1"/>
  <c r="BC69" i="26" s="1"/>
  <c r="BD69" i="26" s="1"/>
  <c r="BE69" i="26" s="1"/>
  <c r="BF69" i="26" s="1"/>
  <c r="Q123" i="26"/>
  <c r="S123" i="26"/>
  <c r="T123" i="26" s="1"/>
  <c r="U123" i="26" s="1"/>
  <c r="V123" i="26" s="1"/>
  <c r="W123" i="26" s="1"/>
  <c r="X123" i="26" s="1"/>
  <c r="Y123" i="26" s="1"/>
  <c r="Z123" i="26" s="1"/>
  <c r="AA123" i="26" s="1"/>
  <c r="AB123" i="26" s="1"/>
  <c r="AC123" i="26" s="1"/>
  <c r="AD123" i="26" s="1"/>
  <c r="AE123" i="26" s="1"/>
  <c r="AF123" i="26" s="1"/>
  <c r="AG123" i="26" s="1"/>
  <c r="AH123" i="26" s="1"/>
  <c r="AI123" i="26" s="1"/>
  <c r="AJ123" i="26" s="1"/>
  <c r="AK123" i="26" s="1"/>
  <c r="AL123" i="26" s="1"/>
  <c r="AM123" i="26" s="1"/>
  <c r="AN123" i="26" s="1"/>
  <c r="AO123" i="26" s="1"/>
  <c r="AP123" i="26" s="1"/>
  <c r="AQ123" i="26" s="1"/>
  <c r="AR123" i="26" s="1"/>
  <c r="AS123" i="26" s="1"/>
  <c r="AT123" i="26" s="1"/>
  <c r="AU123" i="26" s="1"/>
  <c r="AV123" i="26" s="1"/>
  <c r="AW123" i="26" s="1"/>
  <c r="AX123" i="26" s="1"/>
  <c r="AY123" i="26" s="1"/>
  <c r="AZ123" i="26" s="1"/>
  <c r="BA123" i="26" s="1"/>
  <c r="BB123" i="26" s="1"/>
  <c r="BC123" i="26" s="1"/>
  <c r="BD123" i="26" s="1"/>
  <c r="BE123" i="26" s="1"/>
  <c r="BF123" i="26" s="1"/>
  <c r="Q91" i="26"/>
  <c r="S91" i="26"/>
  <c r="T91" i="26" s="1"/>
  <c r="U91" i="26" s="1"/>
  <c r="V91" i="26" s="1"/>
  <c r="W91" i="26" s="1"/>
  <c r="X91" i="26" s="1"/>
  <c r="Y91" i="26" s="1"/>
  <c r="Z91" i="26" s="1"/>
  <c r="AA91" i="26" s="1"/>
  <c r="AB91" i="26" s="1"/>
  <c r="AC91" i="26" s="1"/>
  <c r="AD91" i="26" s="1"/>
  <c r="AE91" i="26" s="1"/>
  <c r="AF91" i="26" s="1"/>
  <c r="AG91" i="26" s="1"/>
  <c r="AH91" i="26" s="1"/>
  <c r="AI91" i="26" s="1"/>
  <c r="AJ91" i="26" s="1"/>
  <c r="AK91" i="26" s="1"/>
  <c r="AL91" i="26" s="1"/>
  <c r="AM91" i="26" s="1"/>
  <c r="AN91" i="26" s="1"/>
  <c r="AO91" i="26" s="1"/>
  <c r="AP91" i="26" s="1"/>
  <c r="AQ91" i="26" s="1"/>
  <c r="AR91" i="26" s="1"/>
  <c r="AS91" i="26" s="1"/>
  <c r="AT91" i="26" s="1"/>
  <c r="AU91" i="26" s="1"/>
  <c r="AV91" i="26" s="1"/>
  <c r="AW91" i="26" s="1"/>
  <c r="AX91" i="26" s="1"/>
  <c r="AY91" i="26" s="1"/>
  <c r="AZ91" i="26" s="1"/>
  <c r="BA91" i="26" s="1"/>
  <c r="BB91" i="26" s="1"/>
  <c r="BC91" i="26" s="1"/>
  <c r="BD91" i="26" s="1"/>
  <c r="BE91" i="26" s="1"/>
  <c r="BF91" i="26" s="1"/>
  <c r="Q38" i="26"/>
  <c r="S38" i="26"/>
  <c r="T38" i="26" s="1"/>
  <c r="U38" i="26" s="1"/>
  <c r="V38" i="26" s="1"/>
  <c r="W38" i="26" s="1"/>
  <c r="X38" i="26" s="1"/>
  <c r="Y38" i="26" s="1"/>
  <c r="Z38" i="26" s="1"/>
  <c r="AA38" i="26" s="1"/>
  <c r="AB38" i="26" s="1"/>
  <c r="AC38" i="26" s="1"/>
  <c r="AD38" i="26" s="1"/>
  <c r="AE38" i="26" s="1"/>
  <c r="AF38" i="26" s="1"/>
  <c r="AG38" i="26" s="1"/>
  <c r="AH38" i="26" s="1"/>
  <c r="AI38" i="26" s="1"/>
  <c r="AJ38" i="26" s="1"/>
  <c r="AK38" i="26" s="1"/>
  <c r="AL38" i="26" s="1"/>
  <c r="AM38" i="26" s="1"/>
  <c r="AN38" i="26" s="1"/>
  <c r="AO38" i="26" s="1"/>
  <c r="AP38" i="26" s="1"/>
  <c r="AQ38" i="26" s="1"/>
  <c r="AR38" i="26" s="1"/>
  <c r="AS38" i="26" s="1"/>
  <c r="AT38" i="26" s="1"/>
  <c r="AU38" i="26" s="1"/>
  <c r="AV38" i="26" s="1"/>
  <c r="AW38" i="26" s="1"/>
  <c r="AX38" i="26" s="1"/>
  <c r="AY38" i="26" s="1"/>
  <c r="AZ38" i="26" s="1"/>
  <c r="BA38" i="26" s="1"/>
  <c r="BB38" i="26" s="1"/>
  <c r="BC38" i="26" s="1"/>
  <c r="BD38" i="26" s="1"/>
  <c r="BE38" i="26" s="1"/>
  <c r="BF38" i="26" s="1"/>
  <c r="Q65" i="26"/>
  <c r="S65" i="26"/>
  <c r="T65" i="26" s="1"/>
  <c r="U65" i="26" s="1"/>
  <c r="V65" i="26" s="1"/>
  <c r="W65" i="26" s="1"/>
  <c r="X65" i="26" s="1"/>
  <c r="Y65" i="26" s="1"/>
  <c r="Z65" i="26" s="1"/>
  <c r="AA65" i="26" s="1"/>
  <c r="AB65" i="26" s="1"/>
  <c r="AC65" i="26" s="1"/>
  <c r="AD65" i="26" s="1"/>
  <c r="AE65" i="26" s="1"/>
  <c r="AF65" i="26" s="1"/>
  <c r="AG65" i="26" s="1"/>
  <c r="AH65" i="26" s="1"/>
  <c r="AI65" i="26" s="1"/>
  <c r="AJ65" i="26" s="1"/>
  <c r="AK65" i="26" s="1"/>
  <c r="AL65" i="26" s="1"/>
  <c r="AM65" i="26" s="1"/>
  <c r="AN65" i="26" s="1"/>
  <c r="AO65" i="26" s="1"/>
  <c r="AP65" i="26" s="1"/>
  <c r="AQ65" i="26" s="1"/>
  <c r="AR65" i="26" s="1"/>
  <c r="AS65" i="26" s="1"/>
  <c r="AT65" i="26" s="1"/>
  <c r="AU65" i="26" s="1"/>
  <c r="AV65" i="26" s="1"/>
  <c r="AW65" i="26" s="1"/>
  <c r="AX65" i="26" s="1"/>
  <c r="AY65" i="26" s="1"/>
  <c r="AZ65" i="26" s="1"/>
  <c r="BA65" i="26" s="1"/>
  <c r="BB65" i="26" s="1"/>
  <c r="BC65" i="26" s="1"/>
  <c r="BD65" i="26" s="1"/>
  <c r="BE65" i="26" s="1"/>
  <c r="BF65" i="26" s="1"/>
  <c r="P178" i="26"/>
  <c r="Q121" i="26"/>
  <c r="S121" i="26"/>
  <c r="T121" i="26" s="1"/>
  <c r="U121" i="26" s="1"/>
  <c r="V121" i="26" s="1"/>
  <c r="W121" i="26" s="1"/>
  <c r="X121" i="26" s="1"/>
  <c r="Y121" i="26" s="1"/>
  <c r="Z121" i="26" s="1"/>
  <c r="AA121" i="26" s="1"/>
  <c r="AB121" i="26" s="1"/>
  <c r="AC121" i="26" s="1"/>
  <c r="AD121" i="26" s="1"/>
  <c r="AE121" i="26" s="1"/>
  <c r="AF121" i="26" s="1"/>
  <c r="AG121" i="26" s="1"/>
  <c r="AH121" i="26" s="1"/>
  <c r="AI121" i="26" s="1"/>
  <c r="AJ121" i="26" s="1"/>
  <c r="AK121" i="26" s="1"/>
  <c r="AL121" i="26" s="1"/>
  <c r="AM121" i="26" s="1"/>
  <c r="AN121" i="26" s="1"/>
  <c r="AO121" i="26" s="1"/>
  <c r="AP121" i="26" s="1"/>
  <c r="AQ121" i="26" s="1"/>
  <c r="AR121" i="26" s="1"/>
  <c r="AS121" i="26" s="1"/>
  <c r="AT121" i="26" s="1"/>
  <c r="AU121" i="26" s="1"/>
  <c r="AV121" i="26" s="1"/>
  <c r="AW121" i="26" s="1"/>
  <c r="AX121" i="26" s="1"/>
  <c r="AY121" i="26" s="1"/>
  <c r="AZ121" i="26" s="1"/>
  <c r="BA121" i="26" s="1"/>
  <c r="BB121" i="26" s="1"/>
  <c r="BC121" i="26" s="1"/>
  <c r="BD121" i="26" s="1"/>
  <c r="BE121" i="26" s="1"/>
  <c r="BF121" i="26" s="1"/>
  <c r="Q174" i="26"/>
  <c r="S174" i="26"/>
  <c r="T174" i="26" s="1"/>
  <c r="U174" i="26" s="1"/>
  <c r="V174" i="26" s="1"/>
  <c r="W174" i="26" s="1"/>
  <c r="X174" i="26" s="1"/>
  <c r="Y174" i="26" s="1"/>
  <c r="Z174" i="26" s="1"/>
  <c r="AA174" i="26" s="1"/>
  <c r="AB174" i="26" s="1"/>
  <c r="AC174" i="26" s="1"/>
  <c r="AD174" i="26" s="1"/>
  <c r="AE174" i="26" s="1"/>
  <c r="AF174" i="26" s="1"/>
  <c r="AG174" i="26" s="1"/>
  <c r="AH174" i="26" s="1"/>
  <c r="AI174" i="26" s="1"/>
  <c r="AJ174" i="26" s="1"/>
  <c r="AK174" i="26" s="1"/>
  <c r="AL174" i="26" s="1"/>
  <c r="AM174" i="26" s="1"/>
  <c r="AN174" i="26" s="1"/>
  <c r="AO174" i="26" s="1"/>
  <c r="AP174" i="26" s="1"/>
  <c r="AQ174" i="26" s="1"/>
  <c r="AR174" i="26" s="1"/>
  <c r="AS174" i="26" s="1"/>
  <c r="AT174" i="26" s="1"/>
  <c r="AU174" i="26" s="1"/>
  <c r="AV174" i="26" s="1"/>
  <c r="AW174" i="26" s="1"/>
  <c r="AX174" i="26" s="1"/>
  <c r="AY174" i="26" s="1"/>
  <c r="AZ174" i="26" s="1"/>
  <c r="BA174" i="26" s="1"/>
  <c r="BB174" i="26" s="1"/>
  <c r="BC174" i="26" s="1"/>
  <c r="BD174" i="26" s="1"/>
  <c r="BE174" i="26" s="1"/>
  <c r="BF174" i="26" s="1"/>
  <c r="Q203" i="26"/>
  <c r="S203" i="26"/>
  <c r="T203" i="26" s="1"/>
  <c r="U203" i="26" s="1"/>
  <c r="V203" i="26" s="1"/>
  <c r="W203" i="26" s="1"/>
  <c r="X203" i="26" s="1"/>
  <c r="Y203" i="26" s="1"/>
  <c r="Z203" i="26" s="1"/>
  <c r="AA203" i="26" s="1"/>
  <c r="AB203" i="26" s="1"/>
  <c r="AC203" i="26" s="1"/>
  <c r="AD203" i="26" s="1"/>
  <c r="AE203" i="26" s="1"/>
  <c r="AF203" i="26" s="1"/>
  <c r="AG203" i="26" s="1"/>
  <c r="AH203" i="26" s="1"/>
  <c r="AI203" i="26" s="1"/>
  <c r="AJ203" i="26" s="1"/>
  <c r="AK203" i="26" s="1"/>
  <c r="AL203" i="26" s="1"/>
  <c r="AM203" i="26" s="1"/>
  <c r="AN203" i="26" s="1"/>
  <c r="AO203" i="26" s="1"/>
  <c r="AP203" i="26" s="1"/>
  <c r="AQ203" i="26" s="1"/>
  <c r="AR203" i="26" s="1"/>
  <c r="AS203" i="26" s="1"/>
  <c r="AT203" i="26" s="1"/>
  <c r="AU203" i="26" s="1"/>
  <c r="AV203" i="26" s="1"/>
  <c r="AW203" i="26" s="1"/>
  <c r="AX203" i="26" s="1"/>
  <c r="AY203" i="26" s="1"/>
  <c r="AZ203" i="26" s="1"/>
  <c r="BA203" i="26" s="1"/>
  <c r="BB203" i="26" s="1"/>
  <c r="BC203" i="26" s="1"/>
  <c r="BD203" i="26" s="1"/>
  <c r="BE203" i="26" s="1"/>
  <c r="BF203" i="26" s="1"/>
  <c r="Q40" i="26"/>
  <c r="S40" i="26"/>
  <c r="T40" i="26" s="1"/>
  <c r="U40" i="26" s="1"/>
  <c r="V40" i="26" s="1"/>
  <c r="W40" i="26" s="1"/>
  <c r="X40" i="26" s="1"/>
  <c r="Y40" i="26" s="1"/>
  <c r="Z40" i="26" s="1"/>
  <c r="AA40" i="26" s="1"/>
  <c r="AB40" i="26" s="1"/>
  <c r="AC40" i="26" s="1"/>
  <c r="AD40" i="26" s="1"/>
  <c r="AE40" i="26" s="1"/>
  <c r="AF40" i="26" s="1"/>
  <c r="AG40" i="26" s="1"/>
  <c r="AH40" i="26" s="1"/>
  <c r="AI40" i="26" s="1"/>
  <c r="AJ40" i="26" s="1"/>
  <c r="AK40" i="26" s="1"/>
  <c r="AL40" i="26" s="1"/>
  <c r="AM40" i="26" s="1"/>
  <c r="AN40" i="26" s="1"/>
  <c r="AO40" i="26" s="1"/>
  <c r="AP40" i="26" s="1"/>
  <c r="AQ40" i="26" s="1"/>
  <c r="AR40" i="26" s="1"/>
  <c r="AS40" i="26" s="1"/>
  <c r="AT40" i="26" s="1"/>
  <c r="AU40" i="26" s="1"/>
  <c r="AV40" i="26" s="1"/>
  <c r="AW40" i="26" s="1"/>
  <c r="AX40" i="26" s="1"/>
  <c r="AY40" i="26" s="1"/>
  <c r="AZ40" i="26" s="1"/>
  <c r="BA40" i="26" s="1"/>
  <c r="BB40" i="26" s="1"/>
  <c r="BC40" i="26" s="1"/>
  <c r="BD40" i="26" s="1"/>
  <c r="BE40" i="26" s="1"/>
  <c r="BF40" i="26" s="1"/>
  <c r="Q66" i="26"/>
  <c r="S66" i="26"/>
  <c r="T66" i="26" s="1"/>
  <c r="U66" i="26" s="1"/>
  <c r="V66" i="26" s="1"/>
  <c r="W66" i="26" s="1"/>
  <c r="X66" i="26" s="1"/>
  <c r="Y66" i="26" s="1"/>
  <c r="Z66" i="26" s="1"/>
  <c r="AA66" i="26" s="1"/>
  <c r="AB66" i="26" s="1"/>
  <c r="AC66" i="26" s="1"/>
  <c r="AD66" i="26" s="1"/>
  <c r="AE66" i="26" s="1"/>
  <c r="AF66" i="26" s="1"/>
  <c r="AG66" i="26" s="1"/>
  <c r="AH66" i="26" s="1"/>
  <c r="AI66" i="26" s="1"/>
  <c r="AJ66" i="26" s="1"/>
  <c r="AK66" i="26" s="1"/>
  <c r="AL66" i="26" s="1"/>
  <c r="AM66" i="26" s="1"/>
  <c r="AN66" i="26" s="1"/>
  <c r="AO66" i="26" s="1"/>
  <c r="AP66" i="26" s="1"/>
  <c r="AQ66" i="26" s="1"/>
  <c r="AR66" i="26" s="1"/>
  <c r="AS66" i="26" s="1"/>
  <c r="AT66" i="26" s="1"/>
  <c r="AU66" i="26" s="1"/>
  <c r="AV66" i="26" s="1"/>
  <c r="AW66" i="26" s="1"/>
  <c r="AX66" i="26" s="1"/>
  <c r="AY66" i="26" s="1"/>
  <c r="AZ66" i="26" s="1"/>
  <c r="BA66" i="26" s="1"/>
  <c r="BB66" i="26" s="1"/>
  <c r="BC66" i="26" s="1"/>
  <c r="BD66" i="26" s="1"/>
  <c r="BE66" i="26" s="1"/>
  <c r="BF66" i="26" s="1"/>
  <c r="Q122" i="26"/>
  <c r="S122" i="26"/>
  <c r="T122" i="26" s="1"/>
  <c r="U122" i="26" s="1"/>
  <c r="V122" i="26" s="1"/>
  <c r="W122" i="26" s="1"/>
  <c r="X122" i="26" s="1"/>
  <c r="Y122" i="26" s="1"/>
  <c r="Z122" i="26" s="1"/>
  <c r="AA122" i="26" s="1"/>
  <c r="AB122" i="26" s="1"/>
  <c r="AC122" i="26" s="1"/>
  <c r="AD122" i="26" s="1"/>
  <c r="AE122" i="26" s="1"/>
  <c r="AF122" i="26" s="1"/>
  <c r="AG122" i="26" s="1"/>
  <c r="AH122" i="26" s="1"/>
  <c r="AI122" i="26" s="1"/>
  <c r="AJ122" i="26" s="1"/>
  <c r="AK122" i="26" s="1"/>
  <c r="AL122" i="26" s="1"/>
  <c r="AM122" i="26" s="1"/>
  <c r="AN122" i="26" s="1"/>
  <c r="AO122" i="26" s="1"/>
  <c r="AP122" i="26" s="1"/>
  <c r="AQ122" i="26" s="1"/>
  <c r="AR122" i="26" s="1"/>
  <c r="AS122" i="26" s="1"/>
  <c r="AT122" i="26" s="1"/>
  <c r="AU122" i="26" s="1"/>
  <c r="AV122" i="26" s="1"/>
  <c r="AW122" i="26" s="1"/>
  <c r="AX122" i="26" s="1"/>
  <c r="AY122" i="26" s="1"/>
  <c r="AZ122" i="26" s="1"/>
  <c r="BA122" i="26" s="1"/>
  <c r="BB122" i="26" s="1"/>
  <c r="BC122" i="26" s="1"/>
  <c r="BD122" i="26" s="1"/>
  <c r="BE122" i="26" s="1"/>
  <c r="BF122" i="26" s="1"/>
  <c r="Q93" i="26"/>
  <c r="S93" i="26"/>
  <c r="T93" i="26" s="1"/>
  <c r="U93" i="26" s="1"/>
  <c r="V93" i="26" s="1"/>
  <c r="W93" i="26" s="1"/>
  <c r="X93" i="26" s="1"/>
  <c r="Y93" i="26" s="1"/>
  <c r="Z93" i="26" s="1"/>
  <c r="AA93" i="26" s="1"/>
  <c r="AB93" i="26" s="1"/>
  <c r="AC93" i="26" s="1"/>
  <c r="AD93" i="26" s="1"/>
  <c r="AE93" i="26" s="1"/>
  <c r="AF93" i="26" s="1"/>
  <c r="AG93" i="26" s="1"/>
  <c r="AH93" i="26" s="1"/>
  <c r="AI93" i="26" s="1"/>
  <c r="AJ93" i="26" s="1"/>
  <c r="AK93" i="26" s="1"/>
  <c r="AL93" i="26" s="1"/>
  <c r="AM93" i="26" s="1"/>
  <c r="AN93" i="26" s="1"/>
  <c r="AO93" i="26" s="1"/>
  <c r="AP93" i="26" s="1"/>
  <c r="AQ93" i="26" s="1"/>
  <c r="AR93" i="26" s="1"/>
  <c r="AS93" i="26" s="1"/>
  <c r="AT93" i="26" s="1"/>
  <c r="AU93" i="26" s="1"/>
  <c r="AV93" i="26" s="1"/>
  <c r="AW93" i="26" s="1"/>
  <c r="AX93" i="26" s="1"/>
  <c r="AY93" i="26" s="1"/>
  <c r="AZ93" i="26" s="1"/>
  <c r="BA93" i="26" s="1"/>
  <c r="BB93" i="26" s="1"/>
  <c r="BC93" i="26" s="1"/>
  <c r="BD93" i="26" s="1"/>
  <c r="BE93" i="26" s="1"/>
  <c r="BF93" i="26" s="1"/>
  <c r="Q136" i="26"/>
  <c r="S136" i="26"/>
  <c r="T136" i="26" s="1"/>
  <c r="U136" i="26" s="1"/>
  <c r="V136" i="26" s="1"/>
  <c r="W136" i="26" s="1"/>
  <c r="X136" i="26" s="1"/>
  <c r="Y136" i="26" s="1"/>
  <c r="Z136" i="26" s="1"/>
  <c r="AA136" i="26" s="1"/>
  <c r="AB136" i="26" s="1"/>
  <c r="AC136" i="26" s="1"/>
  <c r="AD136" i="26" s="1"/>
  <c r="AE136" i="26" s="1"/>
  <c r="AF136" i="26" s="1"/>
  <c r="AG136" i="26" s="1"/>
  <c r="AH136" i="26" s="1"/>
  <c r="AI136" i="26" s="1"/>
  <c r="AJ136" i="26" s="1"/>
  <c r="AK136" i="26" s="1"/>
  <c r="AL136" i="26" s="1"/>
  <c r="AM136" i="26" s="1"/>
  <c r="AN136" i="26" s="1"/>
  <c r="AO136" i="26" s="1"/>
  <c r="AP136" i="26" s="1"/>
  <c r="AQ136" i="26" s="1"/>
  <c r="AR136" i="26" s="1"/>
  <c r="AS136" i="26" s="1"/>
  <c r="AT136" i="26" s="1"/>
  <c r="AU136" i="26" s="1"/>
  <c r="AV136" i="26" s="1"/>
  <c r="AW136" i="26" s="1"/>
  <c r="AX136" i="26" s="1"/>
  <c r="AY136" i="26" s="1"/>
  <c r="AZ136" i="26" s="1"/>
  <c r="BA136" i="26" s="1"/>
  <c r="BB136" i="26" s="1"/>
  <c r="BC136" i="26" s="1"/>
  <c r="BD136" i="26" s="1"/>
  <c r="BE136" i="26" s="1"/>
  <c r="BF136" i="26" s="1"/>
  <c r="Q152" i="26"/>
  <c r="S152" i="26"/>
  <c r="T152" i="26" s="1"/>
  <c r="U152" i="26" s="1"/>
  <c r="V152" i="26" s="1"/>
  <c r="W152" i="26" s="1"/>
  <c r="X152" i="26" s="1"/>
  <c r="Y152" i="26" s="1"/>
  <c r="Z152" i="26" s="1"/>
  <c r="AA152" i="26" s="1"/>
  <c r="AB152" i="26" s="1"/>
  <c r="AC152" i="26" s="1"/>
  <c r="AD152" i="26" s="1"/>
  <c r="AE152" i="26" s="1"/>
  <c r="AF152" i="26" s="1"/>
  <c r="AG152" i="26" s="1"/>
  <c r="AH152" i="26" s="1"/>
  <c r="AI152" i="26" s="1"/>
  <c r="AJ152" i="26" s="1"/>
  <c r="AK152" i="26" s="1"/>
  <c r="AL152" i="26" s="1"/>
  <c r="AM152" i="26" s="1"/>
  <c r="AN152" i="26" s="1"/>
  <c r="AO152" i="26" s="1"/>
  <c r="AP152" i="26" s="1"/>
  <c r="AQ152" i="26" s="1"/>
  <c r="AR152" i="26" s="1"/>
  <c r="AS152" i="26" s="1"/>
  <c r="AT152" i="26" s="1"/>
  <c r="AU152" i="26" s="1"/>
  <c r="AV152" i="26" s="1"/>
  <c r="AW152" i="26" s="1"/>
  <c r="AX152" i="26" s="1"/>
  <c r="AY152" i="26" s="1"/>
  <c r="AZ152" i="26" s="1"/>
  <c r="BA152" i="26" s="1"/>
  <c r="BB152" i="26" s="1"/>
  <c r="BC152" i="26" s="1"/>
  <c r="BD152" i="26" s="1"/>
  <c r="BE152" i="26" s="1"/>
  <c r="BF152" i="26" s="1"/>
  <c r="Q96" i="26"/>
  <c r="S96" i="26"/>
  <c r="T96" i="26" s="1"/>
  <c r="U96" i="26" s="1"/>
  <c r="V96" i="26" s="1"/>
  <c r="W96" i="26" s="1"/>
  <c r="X96" i="26" s="1"/>
  <c r="Y96" i="26" s="1"/>
  <c r="Z96" i="26" s="1"/>
  <c r="AA96" i="26" s="1"/>
  <c r="AB96" i="26" s="1"/>
  <c r="AC96" i="26" s="1"/>
  <c r="AD96" i="26" s="1"/>
  <c r="AE96" i="26" s="1"/>
  <c r="AF96" i="26" s="1"/>
  <c r="AG96" i="26" s="1"/>
  <c r="AH96" i="26" s="1"/>
  <c r="AI96" i="26" s="1"/>
  <c r="AJ96" i="26" s="1"/>
  <c r="AK96" i="26" s="1"/>
  <c r="AL96" i="26" s="1"/>
  <c r="AM96" i="26" s="1"/>
  <c r="AN96" i="26" s="1"/>
  <c r="AO96" i="26" s="1"/>
  <c r="AP96" i="26" s="1"/>
  <c r="AQ96" i="26" s="1"/>
  <c r="AR96" i="26" s="1"/>
  <c r="AS96" i="26" s="1"/>
  <c r="AT96" i="26" s="1"/>
  <c r="AU96" i="26" s="1"/>
  <c r="AV96" i="26" s="1"/>
  <c r="AW96" i="26" s="1"/>
  <c r="AX96" i="26" s="1"/>
  <c r="AY96" i="26" s="1"/>
  <c r="AZ96" i="26" s="1"/>
  <c r="BA96" i="26" s="1"/>
  <c r="BB96" i="26" s="1"/>
  <c r="BC96" i="26" s="1"/>
  <c r="BD96" i="26" s="1"/>
  <c r="BE96" i="26" s="1"/>
  <c r="BF96" i="26" s="1"/>
  <c r="P197" i="26"/>
  <c r="S197" i="26"/>
  <c r="T197" i="26" s="1"/>
  <c r="U197" i="26" s="1"/>
  <c r="V197" i="26" s="1"/>
  <c r="W197" i="26" s="1"/>
  <c r="X197" i="26" s="1"/>
  <c r="Y197" i="26" s="1"/>
  <c r="Z197" i="26" s="1"/>
  <c r="AA197" i="26" s="1"/>
  <c r="AB197" i="26" s="1"/>
  <c r="AC197" i="26" s="1"/>
  <c r="AD197" i="26" s="1"/>
  <c r="AE197" i="26" s="1"/>
  <c r="AF197" i="26" s="1"/>
  <c r="AG197" i="26" s="1"/>
  <c r="AH197" i="26" s="1"/>
  <c r="AI197" i="26" s="1"/>
  <c r="AJ197" i="26" s="1"/>
  <c r="AK197" i="26" s="1"/>
  <c r="AL197" i="26" s="1"/>
  <c r="AM197" i="26" s="1"/>
  <c r="AN197" i="26" s="1"/>
  <c r="AO197" i="26" s="1"/>
  <c r="AP197" i="26" s="1"/>
  <c r="AQ197" i="26" s="1"/>
  <c r="AR197" i="26" s="1"/>
  <c r="AS197" i="26" s="1"/>
  <c r="AT197" i="26" s="1"/>
  <c r="AU197" i="26" s="1"/>
  <c r="AV197" i="26" s="1"/>
  <c r="AW197" i="26" s="1"/>
  <c r="AX197" i="26" s="1"/>
  <c r="AY197" i="26" s="1"/>
  <c r="AZ197" i="26" s="1"/>
  <c r="BA197" i="26" s="1"/>
  <c r="BB197" i="26" s="1"/>
  <c r="BC197" i="26" s="1"/>
  <c r="BD197" i="26" s="1"/>
  <c r="BE197" i="26" s="1"/>
  <c r="BF197" i="26" s="1"/>
  <c r="Q131" i="26"/>
  <c r="S131" i="26"/>
  <c r="T131" i="26" s="1"/>
  <c r="U131" i="26" s="1"/>
  <c r="V131" i="26" s="1"/>
  <c r="W131" i="26" s="1"/>
  <c r="X131" i="26" s="1"/>
  <c r="Y131" i="26" s="1"/>
  <c r="Z131" i="26" s="1"/>
  <c r="AA131" i="26" s="1"/>
  <c r="AB131" i="26" s="1"/>
  <c r="AC131" i="26" s="1"/>
  <c r="AD131" i="26" s="1"/>
  <c r="AE131" i="26" s="1"/>
  <c r="AF131" i="26" s="1"/>
  <c r="AG131" i="26" s="1"/>
  <c r="AH131" i="26" s="1"/>
  <c r="AI131" i="26" s="1"/>
  <c r="AJ131" i="26" s="1"/>
  <c r="AK131" i="26" s="1"/>
  <c r="AL131" i="26" s="1"/>
  <c r="AM131" i="26" s="1"/>
  <c r="AN131" i="26" s="1"/>
  <c r="AO131" i="26" s="1"/>
  <c r="AP131" i="26" s="1"/>
  <c r="AQ131" i="26" s="1"/>
  <c r="AR131" i="26" s="1"/>
  <c r="AS131" i="26" s="1"/>
  <c r="AT131" i="26" s="1"/>
  <c r="AU131" i="26" s="1"/>
  <c r="AV131" i="26" s="1"/>
  <c r="AW131" i="26" s="1"/>
  <c r="AX131" i="26" s="1"/>
  <c r="AY131" i="26" s="1"/>
  <c r="AZ131" i="26" s="1"/>
  <c r="BA131" i="26" s="1"/>
  <c r="BB131" i="26" s="1"/>
  <c r="BC131" i="26" s="1"/>
  <c r="BD131" i="26" s="1"/>
  <c r="BE131" i="26" s="1"/>
  <c r="BF131" i="26" s="1"/>
  <c r="Q55" i="26"/>
  <c r="S55" i="26"/>
  <c r="T55" i="26" s="1"/>
  <c r="U55" i="26" s="1"/>
  <c r="V55" i="26" s="1"/>
  <c r="W55" i="26" s="1"/>
  <c r="X55" i="26" s="1"/>
  <c r="Y55" i="26" s="1"/>
  <c r="Z55" i="26" s="1"/>
  <c r="AA55" i="26" s="1"/>
  <c r="AB55" i="26" s="1"/>
  <c r="AC55" i="26" s="1"/>
  <c r="AD55" i="26" s="1"/>
  <c r="AE55" i="26" s="1"/>
  <c r="AF55" i="26" s="1"/>
  <c r="AG55" i="26" s="1"/>
  <c r="AH55" i="26" s="1"/>
  <c r="AI55" i="26" s="1"/>
  <c r="AJ55" i="26" s="1"/>
  <c r="AK55" i="26" s="1"/>
  <c r="AL55" i="26" s="1"/>
  <c r="AM55" i="26" s="1"/>
  <c r="AN55" i="26" s="1"/>
  <c r="AO55" i="26" s="1"/>
  <c r="AP55" i="26" s="1"/>
  <c r="AQ55" i="26" s="1"/>
  <c r="AR55" i="26" s="1"/>
  <c r="AS55" i="26" s="1"/>
  <c r="AT55" i="26" s="1"/>
  <c r="AU55" i="26" s="1"/>
  <c r="AV55" i="26" s="1"/>
  <c r="AW55" i="26" s="1"/>
  <c r="AX55" i="26" s="1"/>
  <c r="AY55" i="26" s="1"/>
  <c r="AZ55" i="26" s="1"/>
  <c r="BA55" i="26" s="1"/>
  <c r="BB55" i="26" s="1"/>
  <c r="BC55" i="26" s="1"/>
  <c r="BD55" i="26" s="1"/>
  <c r="BE55" i="26" s="1"/>
  <c r="BF55" i="26" s="1"/>
  <c r="Q167" i="26"/>
  <c r="S167" i="26"/>
  <c r="T167" i="26" s="1"/>
  <c r="U167" i="26" s="1"/>
  <c r="V167" i="26" s="1"/>
  <c r="W167" i="26" s="1"/>
  <c r="X167" i="26" s="1"/>
  <c r="Y167" i="26" s="1"/>
  <c r="Z167" i="26" s="1"/>
  <c r="AA167" i="26" s="1"/>
  <c r="AB167" i="26" s="1"/>
  <c r="AC167" i="26" s="1"/>
  <c r="AD167" i="26" s="1"/>
  <c r="AE167" i="26" s="1"/>
  <c r="AF167" i="26" s="1"/>
  <c r="AG167" i="26" s="1"/>
  <c r="AH167" i="26" s="1"/>
  <c r="AI167" i="26" s="1"/>
  <c r="AJ167" i="26" s="1"/>
  <c r="AK167" i="26" s="1"/>
  <c r="AL167" i="26" s="1"/>
  <c r="AM167" i="26" s="1"/>
  <c r="AN167" i="26" s="1"/>
  <c r="AO167" i="26" s="1"/>
  <c r="AP167" i="26" s="1"/>
  <c r="AQ167" i="26" s="1"/>
  <c r="AR167" i="26" s="1"/>
  <c r="AS167" i="26" s="1"/>
  <c r="AT167" i="26" s="1"/>
  <c r="AU167" i="26" s="1"/>
  <c r="AV167" i="26" s="1"/>
  <c r="AW167" i="26" s="1"/>
  <c r="AX167" i="26" s="1"/>
  <c r="AY167" i="26" s="1"/>
  <c r="AZ167" i="26" s="1"/>
  <c r="BA167" i="26" s="1"/>
  <c r="BB167" i="26" s="1"/>
  <c r="BC167" i="26" s="1"/>
  <c r="BD167" i="26" s="1"/>
  <c r="BE167" i="26" s="1"/>
  <c r="BF167" i="26" s="1"/>
  <c r="Q120" i="26"/>
  <c r="S120" i="26"/>
  <c r="T120" i="26" s="1"/>
  <c r="U120" i="26" s="1"/>
  <c r="V120" i="26" s="1"/>
  <c r="W120" i="26" s="1"/>
  <c r="X120" i="26" s="1"/>
  <c r="Y120" i="26" s="1"/>
  <c r="Z120" i="26" s="1"/>
  <c r="AA120" i="26" s="1"/>
  <c r="AB120" i="26" s="1"/>
  <c r="AC120" i="26" s="1"/>
  <c r="AD120" i="26" s="1"/>
  <c r="AE120" i="26" s="1"/>
  <c r="AF120" i="26" s="1"/>
  <c r="AG120" i="26" s="1"/>
  <c r="AH120" i="26" s="1"/>
  <c r="AI120" i="26" s="1"/>
  <c r="AJ120" i="26" s="1"/>
  <c r="AK120" i="26" s="1"/>
  <c r="AL120" i="26" s="1"/>
  <c r="AM120" i="26" s="1"/>
  <c r="AN120" i="26" s="1"/>
  <c r="AO120" i="26" s="1"/>
  <c r="AP120" i="26" s="1"/>
  <c r="AQ120" i="26" s="1"/>
  <c r="AR120" i="26" s="1"/>
  <c r="AS120" i="26" s="1"/>
  <c r="AT120" i="26" s="1"/>
  <c r="AU120" i="26" s="1"/>
  <c r="AV120" i="26" s="1"/>
  <c r="AW120" i="26" s="1"/>
  <c r="AX120" i="26" s="1"/>
  <c r="AY120" i="26" s="1"/>
  <c r="AZ120" i="26" s="1"/>
  <c r="BA120" i="26" s="1"/>
  <c r="BB120" i="26" s="1"/>
  <c r="BC120" i="26" s="1"/>
  <c r="BD120" i="26" s="1"/>
  <c r="BE120" i="26" s="1"/>
  <c r="BF120" i="26" s="1"/>
  <c r="P196" i="26"/>
  <c r="Q41" i="26"/>
  <c r="S41" i="26"/>
  <c r="T41" i="26" s="1"/>
  <c r="U41" i="26" s="1"/>
  <c r="V41" i="26" s="1"/>
  <c r="W41" i="26" s="1"/>
  <c r="X41" i="26" s="1"/>
  <c r="Y41" i="26" s="1"/>
  <c r="Z41" i="26" s="1"/>
  <c r="AA41" i="26" s="1"/>
  <c r="AB41" i="26" s="1"/>
  <c r="AC41" i="26" s="1"/>
  <c r="AD41" i="26" s="1"/>
  <c r="AE41" i="26" s="1"/>
  <c r="AF41" i="26" s="1"/>
  <c r="AG41" i="26" s="1"/>
  <c r="AH41" i="26" s="1"/>
  <c r="AI41" i="26" s="1"/>
  <c r="AJ41" i="26" s="1"/>
  <c r="AK41" i="26" s="1"/>
  <c r="AL41" i="26" s="1"/>
  <c r="AM41" i="26" s="1"/>
  <c r="AN41" i="26" s="1"/>
  <c r="AO41" i="26" s="1"/>
  <c r="AP41" i="26" s="1"/>
  <c r="AQ41" i="26" s="1"/>
  <c r="AR41" i="26" s="1"/>
  <c r="AS41" i="26" s="1"/>
  <c r="AT41" i="26" s="1"/>
  <c r="AU41" i="26" s="1"/>
  <c r="AV41" i="26" s="1"/>
  <c r="AW41" i="26" s="1"/>
  <c r="AX41" i="26" s="1"/>
  <c r="AY41" i="26" s="1"/>
  <c r="AZ41" i="26" s="1"/>
  <c r="BA41" i="26" s="1"/>
  <c r="BB41" i="26" s="1"/>
  <c r="BC41" i="26" s="1"/>
  <c r="BD41" i="26" s="1"/>
  <c r="BE41" i="26" s="1"/>
  <c r="BF41" i="26" s="1"/>
  <c r="Q183" i="26"/>
  <c r="S183" i="26"/>
  <c r="T183" i="26" s="1"/>
  <c r="U183" i="26" s="1"/>
  <c r="V183" i="26" s="1"/>
  <c r="W183" i="26" s="1"/>
  <c r="X183" i="26" s="1"/>
  <c r="Y183" i="26" s="1"/>
  <c r="Z183" i="26" s="1"/>
  <c r="AA183" i="26" s="1"/>
  <c r="AB183" i="26" s="1"/>
  <c r="AC183" i="26" s="1"/>
  <c r="AD183" i="26" s="1"/>
  <c r="AE183" i="26" s="1"/>
  <c r="AF183" i="26" s="1"/>
  <c r="AG183" i="26" s="1"/>
  <c r="AH183" i="26" s="1"/>
  <c r="AI183" i="26" s="1"/>
  <c r="AJ183" i="26" s="1"/>
  <c r="AK183" i="26" s="1"/>
  <c r="AL183" i="26" s="1"/>
  <c r="AM183" i="26" s="1"/>
  <c r="AN183" i="26" s="1"/>
  <c r="AO183" i="26" s="1"/>
  <c r="AP183" i="26" s="1"/>
  <c r="AQ183" i="26" s="1"/>
  <c r="AR183" i="26" s="1"/>
  <c r="AS183" i="26" s="1"/>
  <c r="AT183" i="26" s="1"/>
  <c r="AU183" i="26" s="1"/>
  <c r="AV183" i="26" s="1"/>
  <c r="AW183" i="26" s="1"/>
  <c r="AX183" i="26" s="1"/>
  <c r="AY183" i="26" s="1"/>
  <c r="AZ183" i="26" s="1"/>
  <c r="BA183" i="26" s="1"/>
  <c r="BB183" i="26" s="1"/>
  <c r="BC183" i="26" s="1"/>
  <c r="BD183" i="26" s="1"/>
  <c r="BE183" i="26" s="1"/>
  <c r="BF183" i="26" s="1"/>
  <c r="Q89" i="26"/>
  <c r="S89" i="26"/>
  <c r="T89" i="26" s="1"/>
  <c r="U89" i="26" s="1"/>
  <c r="V89" i="26" s="1"/>
  <c r="W89" i="26" s="1"/>
  <c r="X89" i="26" s="1"/>
  <c r="Y89" i="26" s="1"/>
  <c r="Z89" i="26" s="1"/>
  <c r="AA89" i="26" s="1"/>
  <c r="AB89" i="26" s="1"/>
  <c r="AC89" i="26" s="1"/>
  <c r="AD89" i="26" s="1"/>
  <c r="AE89" i="26" s="1"/>
  <c r="AF89" i="26" s="1"/>
  <c r="AG89" i="26" s="1"/>
  <c r="AH89" i="26" s="1"/>
  <c r="AI89" i="26" s="1"/>
  <c r="AJ89" i="26" s="1"/>
  <c r="AK89" i="26" s="1"/>
  <c r="AL89" i="26" s="1"/>
  <c r="AM89" i="26" s="1"/>
  <c r="AN89" i="26" s="1"/>
  <c r="AO89" i="26" s="1"/>
  <c r="AP89" i="26" s="1"/>
  <c r="AQ89" i="26" s="1"/>
  <c r="AR89" i="26" s="1"/>
  <c r="AS89" i="26" s="1"/>
  <c r="AT89" i="26" s="1"/>
  <c r="AU89" i="26" s="1"/>
  <c r="AV89" i="26" s="1"/>
  <c r="AW89" i="26" s="1"/>
  <c r="AX89" i="26" s="1"/>
  <c r="AY89" i="26" s="1"/>
  <c r="AZ89" i="26" s="1"/>
  <c r="BA89" i="26" s="1"/>
  <c r="BB89" i="26" s="1"/>
  <c r="BC89" i="26" s="1"/>
  <c r="BD89" i="26" s="1"/>
  <c r="BE89" i="26" s="1"/>
  <c r="BF89" i="26" s="1"/>
  <c r="Q88" i="26"/>
  <c r="S88" i="26"/>
  <c r="T88" i="26" s="1"/>
  <c r="U88" i="26" s="1"/>
  <c r="V88" i="26" s="1"/>
  <c r="W88" i="26" s="1"/>
  <c r="X88" i="26" s="1"/>
  <c r="Y88" i="26" s="1"/>
  <c r="Z88" i="26" s="1"/>
  <c r="AA88" i="26" s="1"/>
  <c r="AB88" i="26" s="1"/>
  <c r="AC88" i="26" s="1"/>
  <c r="AD88" i="26" s="1"/>
  <c r="AE88" i="26" s="1"/>
  <c r="AF88" i="26" s="1"/>
  <c r="AG88" i="26" s="1"/>
  <c r="AH88" i="26" s="1"/>
  <c r="AI88" i="26" s="1"/>
  <c r="AJ88" i="26" s="1"/>
  <c r="AK88" i="26" s="1"/>
  <c r="AL88" i="26" s="1"/>
  <c r="AM88" i="26" s="1"/>
  <c r="AN88" i="26" s="1"/>
  <c r="AO88" i="26" s="1"/>
  <c r="AP88" i="26" s="1"/>
  <c r="AQ88" i="26" s="1"/>
  <c r="AR88" i="26" s="1"/>
  <c r="AS88" i="26" s="1"/>
  <c r="AT88" i="26" s="1"/>
  <c r="AU88" i="26" s="1"/>
  <c r="AV88" i="26" s="1"/>
  <c r="AW88" i="26" s="1"/>
  <c r="AX88" i="26" s="1"/>
  <c r="AY88" i="26" s="1"/>
  <c r="AZ88" i="26" s="1"/>
  <c r="BA88" i="26" s="1"/>
  <c r="BB88" i="26" s="1"/>
  <c r="BC88" i="26" s="1"/>
  <c r="BD88" i="26" s="1"/>
  <c r="BE88" i="26" s="1"/>
  <c r="BF88" i="26" s="1"/>
  <c r="Q71" i="26"/>
  <c r="S71" i="26"/>
  <c r="T71" i="26" s="1"/>
  <c r="U71" i="26" s="1"/>
  <c r="V71" i="26" s="1"/>
  <c r="W71" i="26" s="1"/>
  <c r="X71" i="26" s="1"/>
  <c r="Y71" i="26" s="1"/>
  <c r="Z71" i="26" s="1"/>
  <c r="AA71" i="26" s="1"/>
  <c r="AB71" i="26" s="1"/>
  <c r="AC71" i="26" s="1"/>
  <c r="AD71" i="26" s="1"/>
  <c r="AE71" i="26" s="1"/>
  <c r="AF71" i="26" s="1"/>
  <c r="AG71" i="26" s="1"/>
  <c r="AH71" i="26" s="1"/>
  <c r="AI71" i="26" s="1"/>
  <c r="AJ71" i="26" s="1"/>
  <c r="AK71" i="26" s="1"/>
  <c r="AL71" i="26" s="1"/>
  <c r="AM71" i="26" s="1"/>
  <c r="AN71" i="26" s="1"/>
  <c r="AO71" i="26" s="1"/>
  <c r="AP71" i="26" s="1"/>
  <c r="AQ71" i="26" s="1"/>
  <c r="AR71" i="26" s="1"/>
  <c r="AS71" i="26" s="1"/>
  <c r="AT71" i="26" s="1"/>
  <c r="AU71" i="26" s="1"/>
  <c r="AV71" i="26" s="1"/>
  <c r="AW71" i="26" s="1"/>
  <c r="AX71" i="26" s="1"/>
  <c r="AY71" i="26" s="1"/>
  <c r="AZ71" i="26" s="1"/>
  <c r="BA71" i="26" s="1"/>
  <c r="BB71" i="26" s="1"/>
  <c r="BC71" i="26" s="1"/>
  <c r="BD71" i="26" s="1"/>
  <c r="BE71" i="26" s="1"/>
  <c r="BF71" i="26" s="1"/>
  <c r="Q176" i="26"/>
  <c r="S176" i="26"/>
  <c r="T176" i="26" s="1"/>
  <c r="U176" i="26" s="1"/>
  <c r="V176" i="26" s="1"/>
  <c r="W176" i="26" s="1"/>
  <c r="X176" i="26" s="1"/>
  <c r="Y176" i="26" s="1"/>
  <c r="Z176" i="26" s="1"/>
  <c r="AA176" i="26" s="1"/>
  <c r="AB176" i="26" s="1"/>
  <c r="AC176" i="26" s="1"/>
  <c r="AD176" i="26" s="1"/>
  <c r="AE176" i="26" s="1"/>
  <c r="AF176" i="26" s="1"/>
  <c r="AG176" i="26" s="1"/>
  <c r="AH176" i="26" s="1"/>
  <c r="AI176" i="26" s="1"/>
  <c r="AJ176" i="26" s="1"/>
  <c r="AK176" i="26" s="1"/>
  <c r="AL176" i="26" s="1"/>
  <c r="AM176" i="26" s="1"/>
  <c r="AN176" i="26" s="1"/>
  <c r="AO176" i="26" s="1"/>
  <c r="AP176" i="26" s="1"/>
  <c r="AQ176" i="26" s="1"/>
  <c r="AR176" i="26" s="1"/>
  <c r="AS176" i="26" s="1"/>
  <c r="AT176" i="26" s="1"/>
  <c r="AU176" i="26" s="1"/>
  <c r="AV176" i="26" s="1"/>
  <c r="AW176" i="26" s="1"/>
  <c r="AX176" i="26" s="1"/>
  <c r="AY176" i="26" s="1"/>
  <c r="AZ176" i="26" s="1"/>
  <c r="BA176" i="26" s="1"/>
  <c r="BB176" i="26" s="1"/>
  <c r="BC176" i="26" s="1"/>
  <c r="BD176" i="26" s="1"/>
  <c r="BE176" i="26" s="1"/>
  <c r="BF176" i="26" s="1"/>
  <c r="Q112" i="26"/>
  <c r="S112" i="26"/>
  <c r="T112" i="26" s="1"/>
  <c r="U112" i="26" s="1"/>
  <c r="V112" i="26" s="1"/>
  <c r="W112" i="26" s="1"/>
  <c r="X112" i="26" s="1"/>
  <c r="Y112" i="26" s="1"/>
  <c r="Z112" i="26" s="1"/>
  <c r="AA112" i="26" s="1"/>
  <c r="AB112" i="26" s="1"/>
  <c r="AC112" i="26" s="1"/>
  <c r="AD112" i="26" s="1"/>
  <c r="AE112" i="26" s="1"/>
  <c r="AF112" i="26" s="1"/>
  <c r="AG112" i="26" s="1"/>
  <c r="AH112" i="26" s="1"/>
  <c r="AI112" i="26" s="1"/>
  <c r="AJ112" i="26" s="1"/>
  <c r="AK112" i="26" s="1"/>
  <c r="AL112" i="26" s="1"/>
  <c r="AM112" i="26" s="1"/>
  <c r="AN112" i="26" s="1"/>
  <c r="AO112" i="26" s="1"/>
  <c r="AP112" i="26" s="1"/>
  <c r="AQ112" i="26" s="1"/>
  <c r="AR112" i="26" s="1"/>
  <c r="AS112" i="26" s="1"/>
  <c r="AT112" i="26" s="1"/>
  <c r="AU112" i="26" s="1"/>
  <c r="AV112" i="26" s="1"/>
  <c r="AW112" i="26" s="1"/>
  <c r="AX112" i="26" s="1"/>
  <c r="AY112" i="26" s="1"/>
  <c r="AZ112" i="26" s="1"/>
  <c r="BA112" i="26" s="1"/>
  <c r="BB112" i="26" s="1"/>
  <c r="BC112" i="26" s="1"/>
  <c r="BD112" i="26" s="1"/>
  <c r="BE112" i="26" s="1"/>
  <c r="BF112" i="26" s="1"/>
  <c r="Q39" i="26"/>
  <c r="S39" i="26"/>
  <c r="T39" i="26" s="1"/>
  <c r="U39" i="26" s="1"/>
  <c r="V39" i="26" s="1"/>
  <c r="W39" i="26" s="1"/>
  <c r="X39" i="26" s="1"/>
  <c r="Y39" i="26" s="1"/>
  <c r="Z39" i="26" s="1"/>
  <c r="AA39" i="26" s="1"/>
  <c r="AB39" i="26" s="1"/>
  <c r="AC39" i="26" s="1"/>
  <c r="AD39" i="26" s="1"/>
  <c r="AE39" i="26" s="1"/>
  <c r="AF39" i="26" s="1"/>
  <c r="AG39" i="26" s="1"/>
  <c r="AH39" i="26" s="1"/>
  <c r="AI39" i="26" s="1"/>
  <c r="AJ39" i="26" s="1"/>
  <c r="AK39" i="26" s="1"/>
  <c r="AL39" i="26" s="1"/>
  <c r="AM39" i="26" s="1"/>
  <c r="AN39" i="26" s="1"/>
  <c r="AO39" i="26" s="1"/>
  <c r="AP39" i="26" s="1"/>
  <c r="AQ39" i="26" s="1"/>
  <c r="AR39" i="26" s="1"/>
  <c r="AS39" i="26" s="1"/>
  <c r="AT39" i="26" s="1"/>
  <c r="AU39" i="26" s="1"/>
  <c r="AV39" i="26" s="1"/>
  <c r="AW39" i="26" s="1"/>
  <c r="AX39" i="26" s="1"/>
  <c r="AY39" i="26" s="1"/>
  <c r="AZ39" i="26" s="1"/>
  <c r="BA39" i="26" s="1"/>
  <c r="BB39" i="26" s="1"/>
  <c r="BC39" i="26" s="1"/>
  <c r="BD39" i="26" s="1"/>
  <c r="BE39" i="26" s="1"/>
  <c r="BF39" i="26" s="1"/>
  <c r="Q61" i="26"/>
  <c r="S61" i="26"/>
  <c r="T61" i="26" s="1"/>
  <c r="U61" i="26" s="1"/>
  <c r="V61" i="26" s="1"/>
  <c r="W61" i="26" s="1"/>
  <c r="X61" i="26" s="1"/>
  <c r="Y61" i="26" s="1"/>
  <c r="Z61" i="26" s="1"/>
  <c r="AA61" i="26" s="1"/>
  <c r="AB61" i="26" s="1"/>
  <c r="AC61" i="26" s="1"/>
  <c r="AD61" i="26" s="1"/>
  <c r="AE61" i="26" s="1"/>
  <c r="AF61" i="26" s="1"/>
  <c r="AG61" i="26" s="1"/>
  <c r="AH61" i="26" s="1"/>
  <c r="AI61" i="26" s="1"/>
  <c r="AJ61" i="26" s="1"/>
  <c r="AK61" i="26" s="1"/>
  <c r="AL61" i="26" s="1"/>
  <c r="AM61" i="26" s="1"/>
  <c r="AN61" i="26" s="1"/>
  <c r="AO61" i="26" s="1"/>
  <c r="AP61" i="26" s="1"/>
  <c r="AQ61" i="26" s="1"/>
  <c r="AR61" i="26" s="1"/>
  <c r="AS61" i="26" s="1"/>
  <c r="AT61" i="26" s="1"/>
  <c r="AU61" i="26" s="1"/>
  <c r="AV61" i="26" s="1"/>
  <c r="AW61" i="26" s="1"/>
  <c r="AX61" i="26" s="1"/>
  <c r="AY61" i="26" s="1"/>
  <c r="AZ61" i="26" s="1"/>
  <c r="BA61" i="26" s="1"/>
  <c r="BB61" i="26" s="1"/>
  <c r="BC61" i="26" s="1"/>
  <c r="BD61" i="26" s="1"/>
  <c r="BE61" i="26" s="1"/>
  <c r="BF61" i="26" s="1"/>
  <c r="Q135" i="26"/>
  <c r="S135" i="26"/>
  <c r="T135" i="26" s="1"/>
  <c r="U135" i="26" s="1"/>
  <c r="V135" i="26" s="1"/>
  <c r="W135" i="26" s="1"/>
  <c r="X135" i="26" s="1"/>
  <c r="Y135" i="26" s="1"/>
  <c r="Z135" i="26" s="1"/>
  <c r="AA135" i="26" s="1"/>
  <c r="AB135" i="26" s="1"/>
  <c r="AC135" i="26" s="1"/>
  <c r="AD135" i="26" s="1"/>
  <c r="AE135" i="26" s="1"/>
  <c r="AF135" i="26" s="1"/>
  <c r="AG135" i="26" s="1"/>
  <c r="AH135" i="26" s="1"/>
  <c r="AI135" i="26" s="1"/>
  <c r="AJ135" i="26" s="1"/>
  <c r="AK135" i="26" s="1"/>
  <c r="AL135" i="26" s="1"/>
  <c r="AM135" i="26" s="1"/>
  <c r="AN135" i="26" s="1"/>
  <c r="AO135" i="26" s="1"/>
  <c r="AP135" i="26" s="1"/>
  <c r="AQ135" i="26" s="1"/>
  <c r="AR135" i="26" s="1"/>
  <c r="AS135" i="26" s="1"/>
  <c r="AT135" i="26" s="1"/>
  <c r="AU135" i="26" s="1"/>
  <c r="AV135" i="26" s="1"/>
  <c r="AW135" i="26" s="1"/>
  <c r="AX135" i="26" s="1"/>
  <c r="AY135" i="26" s="1"/>
  <c r="AZ135" i="26" s="1"/>
  <c r="BA135" i="26" s="1"/>
  <c r="BB135" i="26" s="1"/>
  <c r="BC135" i="26" s="1"/>
  <c r="BD135" i="26" s="1"/>
  <c r="BE135" i="26" s="1"/>
  <c r="BF135" i="26" s="1"/>
  <c r="P119" i="26"/>
  <c r="Q85" i="26"/>
  <c r="S85" i="26"/>
  <c r="T85" i="26" s="1"/>
  <c r="U85" i="26" s="1"/>
  <c r="V85" i="26" s="1"/>
  <c r="W85" i="26" s="1"/>
  <c r="X85" i="26" s="1"/>
  <c r="Y85" i="26" s="1"/>
  <c r="Z85" i="26" s="1"/>
  <c r="AA85" i="26" s="1"/>
  <c r="AB85" i="26" s="1"/>
  <c r="AC85" i="26" s="1"/>
  <c r="AD85" i="26" s="1"/>
  <c r="AE85" i="26" s="1"/>
  <c r="AF85" i="26" s="1"/>
  <c r="AG85" i="26" s="1"/>
  <c r="AH85" i="26" s="1"/>
  <c r="AI85" i="26" s="1"/>
  <c r="AJ85" i="26" s="1"/>
  <c r="AK85" i="26" s="1"/>
  <c r="AL85" i="26" s="1"/>
  <c r="AM85" i="26" s="1"/>
  <c r="AN85" i="26" s="1"/>
  <c r="AO85" i="26" s="1"/>
  <c r="AP85" i="26" s="1"/>
  <c r="AQ85" i="26" s="1"/>
  <c r="AR85" i="26" s="1"/>
  <c r="AS85" i="26" s="1"/>
  <c r="AT85" i="26" s="1"/>
  <c r="AU85" i="26" s="1"/>
  <c r="AV85" i="26" s="1"/>
  <c r="AW85" i="26" s="1"/>
  <c r="AX85" i="26" s="1"/>
  <c r="AY85" i="26" s="1"/>
  <c r="AZ85" i="26" s="1"/>
  <c r="BA85" i="26" s="1"/>
  <c r="BB85" i="26" s="1"/>
  <c r="BC85" i="26" s="1"/>
  <c r="BD85" i="26" s="1"/>
  <c r="BE85" i="26" s="1"/>
  <c r="BF85" i="26" s="1"/>
  <c r="P176" i="26"/>
  <c r="P118" i="26"/>
  <c r="Q76" i="26"/>
  <c r="S76" i="26"/>
  <c r="T76" i="26" s="1"/>
  <c r="U76" i="26" s="1"/>
  <c r="V76" i="26" s="1"/>
  <c r="W76" i="26" s="1"/>
  <c r="X76" i="26" s="1"/>
  <c r="Y76" i="26" s="1"/>
  <c r="Z76" i="26" s="1"/>
  <c r="AA76" i="26" s="1"/>
  <c r="AB76" i="26" s="1"/>
  <c r="AC76" i="26" s="1"/>
  <c r="AD76" i="26" s="1"/>
  <c r="AE76" i="26" s="1"/>
  <c r="AF76" i="26" s="1"/>
  <c r="AG76" i="26" s="1"/>
  <c r="AH76" i="26" s="1"/>
  <c r="AI76" i="26" s="1"/>
  <c r="AJ76" i="26" s="1"/>
  <c r="AK76" i="26" s="1"/>
  <c r="AL76" i="26" s="1"/>
  <c r="AM76" i="26" s="1"/>
  <c r="AN76" i="26" s="1"/>
  <c r="AO76" i="26" s="1"/>
  <c r="AP76" i="26" s="1"/>
  <c r="AQ76" i="26" s="1"/>
  <c r="AR76" i="26" s="1"/>
  <c r="AS76" i="26" s="1"/>
  <c r="AT76" i="26" s="1"/>
  <c r="AU76" i="26" s="1"/>
  <c r="AV76" i="26" s="1"/>
  <c r="AW76" i="26" s="1"/>
  <c r="AX76" i="26" s="1"/>
  <c r="AY76" i="26" s="1"/>
  <c r="AZ76" i="26" s="1"/>
  <c r="BA76" i="26" s="1"/>
  <c r="BB76" i="26" s="1"/>
  <c r="BC76" i="26" s="1"/>
  <c r="BD76" i="26" s="1"/>
  <c r="BE76" i="26" s="1"/>
  <c r="BF76" i="26" s="1"/>
  <c r="Q155" i="26"/>
  <c r="S155" i="26"/>
  <c r="T155" i="26" s="1"/>
  <c r="U155" i="26" s="1"/>
  <c r="V155" i="26" s="1"/>
  <c r="W155" i="26" s="1"/>
  <c r="X155" i="26" s="1"/>
  <c r="Y155" i="26" s="1"/>
  <c r="Z155" i="26" s="1"/>
  <c r="AA155" i="26" s="1"/>
  <c r="AB155" i="26" s="1"/>
  <c r="AC155" i="26" s="1"/>
  <c r="AD155" i="26" s="1"/>
  <c r="AE155" i="26" s="1"/>
  <c r="AF155" i="26" s="1"/>
  <c r="AG155" i="26" s="1"/>
  <c r="AH155" i="26" s="1"/>
  <c r="AI155" i="26" s="1"/>
  <c r="AJ155" i="26" s="1"/>
  <c r="AK155" i="26" s="1"/>
  <c r="AL155" i="26" s="1"/>
  <c r="AM155" i="26" s="1"/>
  <c r="AN155" i="26" s="1"/>
  <c r="AO155" i="26" s="1"/>
  <c r="AP155" i="26" s="1"/>
  <c r="AQ155" i="26" s="1"/>
  <c r="AR155" i="26" s="1"/>
  <c r="AS155" i="26" s="1"/>
  <c r="AT155" i="26" s="1"/>
  <c r="AU155" i="26" s="1"/>
  <c r="AV155" i="26" s="1"/>
  <c r="AW155" i="26" s="1"/>
  <c r="AX155" i="26" s="1"/>
  <c r="AY155" i="26" s="1"/>
  <c r="AZ155" i="26" s="1"/>
  <c r="BA155" i="26" s="1"/>
  <c r="BB155" i="26" s="1"/>
  <c r="BC155" i="26" s="1"/>
  <c r="BD155" i="26" s="1"/>
  <c r="BE155" i="26" s="1"/>
  <c r="BF155" i="26" s="1"/>
  <c r="Q101" i="26"/>
  <c r="S101" i="26"/>
  <c r="T101" i="26" s="1"/>
  <c r="U101" i="26" s="1"/>
  <c r="V101" i="26" s="1"/>
  <c r="W101" i="26" s="1"/>
  <c r="X101" i="26" s="1"/>
  <c r="Y101" i="26" s="1"/>
  <c r="Z101" i="26" s="1"/>
  <c r="AA101" i="26" s="1"/>
  <c r="AB101" i="26" s="1"/>
  <c r="AC101" i="26" s="1"/>
  <c r="AD101" i="26" s="1"/>
  <c r="AE101" i="26" s="1"/>
  <c r="AF101" i="26" s="1"/>
  <c r="AG101" i="26" s="1"/>
  <c r="AH101" i="26" s="1"/>
  <c r="AI101" i="26" s="1"/>
  <c r="AJ101" i="26" s="1"/>
  <c r="AK101" i="26" s="1"/>
  <c r="AL101" i="26" s="1"/>
  <c r="AM101" i="26" s="1"/>
  <c r="AN101" i="26" s="1"/>
  <c r="AO101" i="26" s="1"/>
  <c r="AP101" i="26" s="1"/>
  <c r="AQ101" i="26" s="1"/>
  <c r="AR101" i="26" s="1"/>
  <c r="AS101" i="26" s="1"/>
  <c r="AT101" i="26" s="1"/>
  <c r="AU101" i="26" s="1"/>
  <c r="AV101" i="26" s="1"/>
  <c r="AW101" i="26" s="1"/>
  <c r="AX101" i="26" s="1"/>
  <c r="AY101" i="26" s="1"/>
  <c r="AZ101" i="26" s="1"/>
  <c r="BA101" i="26" s="1"/>
  <c r="BB101" i="26" s="1"/>
  <c r="BC101" i="26" s="1"/>
  <c r="BD101" i="26" s="1"/>
  <c r="BE101" i="26" s="1"/>
  <c r="BF101" i="26" s="1"/>
  <c r="Q125" i="26"/>
  <c r="S125" i="26"/>
  <c r="T125" i="26" s="1"/>
  <c r="U125" i="26" s="1"/>
  <c r="V125" i="26" s="1"/>
  <c r="W125" i="26" s="1"/>
  <c r="X125" i="26" s="1"/>
  <c r="Y125" i="26" s="1"/>
  <c r="Z125" i="26" s="1"/>
  <c r="AA125" i="26" s="1"/>
  <c r="AB125" i="26" s="1"/>
  <c r="AC125" i="26" s="1"/>
  <c r="AD125" i="26" s="1"/>
  <c r="AE125" i="26" s="1"/>
  <c r="AF125" i="26" s="1"/>
  <c r="AG125" i="26" s="1"/>
  <c r="AH125" i="26" s="1"/>
  <c r="AI125" i="26" s="1"/>
  <c r="AJ125" i="26" s="1"/>
  <c r="AK125" i="26" s="1"/>
  <c r="AL125" i="26" s="1"/>
  <c r="AM125" i="26" s="1"/>
  <c r="AN125" i="26" s="1"/>
  <c r="AO125" i="26" s="1"/>
  <c r="AP125" i="26" s="1"/>
  <c r="AQ125" i="26" s="1"/>
  <c r="AR125" i="26" s="1"/>
  <c r="AS125" i="26" s="1"/>
  <c r="AT125" i="26" s="1"/>
  <c r="AU125" i="26" s="1"/>
  <c r="AV125" i="26" s="1"/>
  <c r="AW125" i="26" s="1"/>
  <c r="AX125" i="26" s="1"/>
  <c r="AY125" i="26" s="1"/>
  <c r="AZ125" i="26" s="1"/>
  <c r="BA125" i="26" s="1"/>
  <c r="BB125" i="26" s="1"/>
  <c r="BC125" i="26" s="1"/>
  <c r="BD125" i="26" s="1"/>
  <c r="BE125" i="26" s="1"/>
  <c r="BF125" i="26" s="1"/>
  <c r="P112" i="26"/>
  <c r="P135" i="26"/>
  <c r="Q186" i="26"/>
  <c r="S186" i="26"/>
  <c r="T186" i="26" s="1"/>
  <c r="U186" i="26" s="1"/>
  <c r="V186" i="26" s="1"/>
  <c r="W186" i="26" s="1"/>
  <c r="X186" i="26" s="1"/>
  <c r="Y186" i="26" s="1"/>
  <c r="Z186" i="26" s="1"/>
  <c r="AA186" i="26" s="1"/>
  <c r="AB186" i="26" s="1"/>
  <c r="AC186" i="26" s="1"/>
  <c r="AD186" i="26" s="1"/>
  <c r="AE186" i="26" s="1"/>
  <c r="AF186" i="26" s="1"/>
  <c r="AG186" i="26" s="1"/>
  <c r="AH186" i="26" s="1"/>
  <c r="AI186" i="26" s="1"/>
  <c r="AJ186" i="26" s="1"/>
  <c r="AK186" i="26" s="1"/>
  <c r="AL186" i="26" s="1"/>
  <c r="AM186" i="26" s="1"/>
  <c r="AN186" i="26" s="1"/>
  <c r="AO186" i="26" s="1"/>
  <c r="AP186" i="26" s="1"/>
  <c r="AQ186" i="26" s="1"/>
  <c r="AR186" i="26" s="1"/>
  <c r="AS186" i="26" s="1"/>
  <c r="AT186" i="26" s="1"/>
  <c r="AU186" i="26" s="1"/>
  <c r="AV186" i="26" s="1"/>
  <c r="AW186" i="26" s="1"/>
  <c r="AX186" i="26" s="1"/>
  <c r="AY186" i="26" s="1"/>
  <c r="AZ186" i="26" s="1"/>
  <c r="BA186" i="26" s="1"/>
  <c r="BB186" i="26" s="1"/>
  <c r="BC186" i="26" s="1"/>
  <c r="BD186" i="26" s="1"/>
  <c r="BE186" i="26" s="1"/>
  <c r="BF186" i="26" s="1"/>
  <c r="Q107" i="26"/>
  <c r="S107" i="26"/>
  <c r="T107" i="26" s="1"/>
  <c r="U107" i="26" s="1"/>
  <c r="V107" i="26" s="1"/>
  <c r="W107" i="26" s="1"/>
  <c r="X107" i="26" s="1"/>
  <c r="Y107" i="26" s="1"/>
  <c r="Z107" i="26" s="1"/>
  <c r="AA107" i="26" s="1"/>
  <c r="AB107" i="26" s="1"/>
  <c r="AC107" i="26" s="1"/>
  <c r="AD107" i="26" s="1"/>
  <c r="AE107" i="26" s="1"/>
  <c r="AF107" i="26" s="1"/>
  <c r="AG107" i="26" s="1"/>
  <c r="AH107" i="26" s="1"/>
  <c r="AI107" i="26" s="1"/>
  <c r="AJ107" i="26" s="1"/>
  <c r="AK107" i="26" s="1"/>
  <c r="AL107" i="26" s="1"/>
  <c r="AM107" i="26" s="1"/>
  <c r="AN107" i="26" s="1"/>
  <c r="AO107" i="26" s="1"/>
  <c r="AP107" i="26" s="1"/>
  <c r="AQ107" i="26" s="1"/>
  <c r="AR107" i="26" s="1"/>
  <c r="AS107" i="26" s="1"/>
  <c r="AT107" i="26" s="1"/>
  <c r="AU107" i="26" s="1"/>
  <c r="AV107" i="26" s="1"/>
  <c r="AW107" i="26" s="1"/>
  <c r="AX107" i="26" s="1"/>
  <c r="AY107" i="26" s="1"/>
  <c r="AZ107" i="26" s="1"/>
  <c r="BA107" i="26" s="1"/>
  <c r="BB107" i="26" s="1"/>
  <c r="BC107" i="26" s="1"/>
  <c r="BD107" i="26" s="1"/>
  <c r="BE107" i="26" s="1"/>
  <c r="BF107" i="26" s="1"/>
  <c r="P153" i="26"/>
  <c r="Q62" i="26"/>
  <c r="S62" i="26"/>
  <c r="T62" i="26" s="1"/>
  <c r="U62" i="26" s="1"/>
  <c r="V62" i="26" s="1"/>
  <c r="W62" i="26" s="1"/>
  <c r="X62" i="26" s="1"/>
  <c r="Y62" i="26" s="1"/>
  <c r="Z62" i="26" s="1"/>
  <c r="AA62" i="26" s="1"/>
  <c r="AB62" i="26" s="1"/>
  <c r="AC62" i="26" s="1"/>
  <c r="AD62" i="26" s="1"/>
  <c r="AE62" i="26" s="1"/>
  <c r="AF62" i="26" s="1"/>
  <c r="AG62" i="26" s="1"/>
  <c r="AH62" i="26" s="1"/>
  <c r="AI62" i="26" s="1"/>
  <c r="AJ62" i="26" s="1"/>
  <c r="AK62" i="26" s="1"/>
  <c r="AL62" i="26" s="1"/>
  <c r="AM62" i="26" s="1"/>
  <c r="AN62" i="26" s="1"/>
  <c r="AO62" i="26" s="1"/>
  <c r="AP62" i="26" s="1"/>
  <c r="AQ62" i="26" s="1"/>
  <c r="AR62" i="26" s="1"/>
  <c r="AS62" i="26" s="1"/>
  <c r="AT62" i="26" s="1"/>
  <c r="AU62" i="26" s="1"/>
  <c r="AV62" i="26" s="1"/>
  <c r="AW62" i="26" s="1"/>
  <c r="AX62" i="26" s="1"/>
  <c r="AY62" i="26" s="1"/>
  <c r="AZ62" i="26" s="1"/>
  <c r="BA62" i="26" s="1"/>
  <c r="BB62" i="26" s="1"/>
  <c r="BC62" i="26" s="1"/>
  <c r="BD62" i="26" s="1"/>
  <c r="BE62" i="26" s="1"/>
  <c r="BF62" i="26" s="1"/>
  <c r="Q49" i="26"/>
  <c r="S49" i="26"/>
  <c r="T49" i="26" s="1"/>
  <c r="U49" i="26" s="1"/>
  <c r="V49" i="26" s="1"/>
  <c r="W49" i="26" s="1"/>
  <c r="X49" i="26" s="1"/>
  <c r="Y49" i="26" s="1"/>
  <c r="Z49" i="26" s="1"/>
  <c r="AA49" i="26" s="1"/>
  <c r="AB49" i="26" s="1"/>
  <c r="AC49" i="26" s="1"/>
  <c r="AD49" i="26" s="1"/>
  <c r="AE49" i="26" s="1"/>
  <c r="AF49" i="26" s="1"/>
  <c r="AG49" i="26" s="1"/>
  <c r="AH49" i="26" s="1"/>
  <c r="AI49" i="26" s="1"/>
  <c r="AJ49" i="26" s="1"/>
  <c r="AK49" i="26" s="1"/>
  <c r="AL49" i="26" s="1"/>
  <c r="AM49" i="26" s="1"/>
  <c r="AN49" i="26" s="1"/>
  <c r="AO49" i="26" s="1"/>
  <c r="AP49" i="26" s="1"/>
  <c r="AQ49" i="26" s="1"/>
  <c r="AR49" i="26" s="1"/>
  <c r="AS49" i="26" s="1"/>
  <c r="AT49" i="26" s="1"/>
  <c r="AU49" i="26" s="1"/>
  <c r="AV49" i="26" s="1"/>
  <c r="AW49" i="26" s="1"/>
  <c r="AX49" i="26" s="1"/>
  <c r="AY49" i="26" s="1"/>
  <c r="AZ49" i="26" s="1"/>
  <c r="BA49" i="26" s="1"/>
  <c r="BB49" i="26" s="1"/>
  <c r="BC49" i="26" s="1"/>
  <c r="BD49" i="26" s="1"/>
  <c r="BE49" i="26" s="1"/>
  <c r="BF49" i="26" s="1"/>
  <c r="Q103" i="26"/>
  <c r="S103" i="26"/>
  <c r="T103" i="26" s="1"/>
  <c r="U103" i="26" s="1"/>
  <c r="V103" i="26" s="1"/>
  <c r="W103" i="26" s="1"/>
  <c r="X103" i="26" s="1"/>
  <c r="Y103" i="26" s="1"/>
  <c r="Z103" i="26" s="1"/>
  <c r="AA103" i="26" s="1"/>
  <c r="AB103" i="26" s="1"/>
  <c r="AC103" i="26" s="1"/>
  <c r="AD103" i="26" s="1"/>
  <c r="AE103" i="26" s="1"/>
  <c r="AF103" i="26" s="1"/>
  <c r="AG103" i="26" s="1"/>
  <c r="AH103" i="26" s="1"/>
  <c r="AI103" i="26" s="1"/>
  <c r="AJ103" i="26" s="1"/>
  <c r="AK103" i="26" s="1"/>
  <c r="AL103" i="26" s="1"/>
  <c r="AM103" i="26" s="1"/>
  <c r="AN103" i="26" s="1"/>
  <c r="AO103" i="26" s="1"/>
  <c r="AP103" i="26" s="1"/>
  <c r="AQ103" i="26" s="1"/>
  <c r="AR103" i="26" s="1"/>
  <c r="AS103" i="26" s="1"/>
  <c r="AT103" i="26" s="1"/>
  <c r="AU103" i="26" s="1"/>
  <c r="AV103" i="26" s="1"/>
  <c r="AW103" i="26" s="1"/>
  <c r="AX103" i="26" s="1"/>
  <c r="AY103" i="26" s="1"/>
  <c r="AZ103" i="26" s="1"/>
  <c r="BA103" i="26" s="1"/>
  <c r="BB103" i="26" s="1"/>
  <c r="BC103" i="26" s="1"/>
  <c r="BD103" i="26" s="1"/>
  <c r="BE103" i="26" s="1"/>
  <c r="BF103" i="26" s="1"/>
  <c r="Q86" i="26"/>
  <c r="S86" i="26"/>
  <c r="T86" i="26" s="1"/>
  <c r="U86" i="26" s="1"/>
  <c r="V86" i="26" s="1"/>
  <c r="W86" i="26" s="1"/>
  <c r="X86" i="26" s="1"/>
  <c r="Y86" i="26" s="1"/>
  <c r="Z86" i="26" s="1"/>
  <c r="AA86" i="26" s="1"/>
  <c r="AB86" i="26" s="1"/>
  <c r="AC86" i="26" s="1"/>
  <c r="AD86" i="26" s="1"/>
  <c r="AE86" i="26" s="1"/>
  <c r="AF86" i="26" s="1"/>
  <c r="AG86" i="26" s="1"/>
  <c r="AH86" i="26" s="1"/>
  <c r="AI86" i="26" s="1"/>
  <c r="AJ86" i="26" s="1"/>
  <c r="AK86" i="26" s="1"/>
  <c r="AL86" i="26" s="1"/>
  <c r="AM86" i="26" s="1"/>
  <c r="AN86" i="26" s="1"/>
  <c r="AO86" i="26" s="1"/>
  <c r="AP86" i="26" s="1"/>
  <c r="AQ86" i="26" s="1"/>
  <c r="AR86" i="26" s="1"/>
  <c r="AS86" i="26" s="1"/>
  <c r="AT86" i="26" s="1"/>
  <c r="AU86" i="26" s="1"/>
  <c r="AV86" i="26" s="1"/>
  <c r="AW86" i="26" s="1"/>
  <c r="AX86" i="26" s="1"/>
  <c r="AY86" i="26" s="1"/>
  <c r="AZ86" i="26" s="1"/>
  <c r="BA86" i="26" s="1"/>
  <c r="BB86" i="26" s="1"/>
  <c r="BC86" i="26" s="1"/>
  <c r="BD86" i="26" s="1"/>
  <c r="BE86" i="26" s="1"/>
  <c r="BF86" i="26" s="1"/>
  <c r="Q90" i="26"/>
  <c r="S90" i="26"/>
  <c r="T90" i="26" s="1"/>
  <c r="U90" i="26" s="1"/>
  <c r="V90" i="26" s="1"/>
  <c r="W90" i="26" s="1"/>
  <c r="X90" i="26" s="1"/>
  <c r="Y90" i="26" s="1"/>
  <c r="Z90" i="26" s="1"/>
  <c r="AA90" i="26" s="1"/>
  <c r="AB90" i="26" s="1"/>
  <c r="AC90" i="26" s="1"/>
  <c r="AD90" i="26" s="1"/>
  <c r="AE90" i="26" s="1"/>
  <c r="AF90" i="26" s="1"/>
  <c r="AG90" i="26" s="1"/>
  <c r="AH90" i="26" s="1"/>
  <c r="AI90" i="26" s="1"/>
  <c r="AJ90" i="26" s="1"/>
  <c r="AK90" i="26" s="1"/>
  <c r="AL90" i="26" s="1"/>
  <c r="AM90" i="26" s="1"/>
  <c r="AN90" i="26" s="1"/>
  <c r="AO90" i="26" s="1"/>
  <c r="AP90" i="26" s="1"/>
  <c r="AQ90" i="26" s="1"/>
  <c r="AR90" i="26" s="1"/>
  <c r="AS90" i="26" s="1"/>
  <c r="AT90" i="26" s="1"/>
  <c r="AU90" i="26" s="1"/>
  <c r="AV90" i="26" s="1"/>
  <c r="AW90" i="26" s="1"/>
  <c r="AX90" i="26" s="1"/>
  <c r="AY90" i="26" s="1"/>
  <c r="AZ90" i="26" s="1"/>
  <c r="BA90" i="26" s="1"/>
  <c r="BB90" i="26" s="1"/>
  <c r="BC90" i="26" s="1"/>
  <c r="BD90" i="26" s="1"/>
  <c r="BE90" i="26" s="1"/>
  <c r="BF90" i="26" s="1"/>
  <c r="Q84" i="26"/>
  <c r="S84" i="26"/>
  <c r="T84" i="26" s="1"/>
  <c r="U84" i="26" s="1"/>
  <c r="V84" i="26" s="1"/>
  <c r="W84" i="26" s="1"/>
  <c r="X84" i="26" s="1"/>
  <c r="Y84" i="26" s="1"/>
  <c r="Z84" i="26" s="1"/>
  <c r="AA84" i="26" s="1"/>
  <c r="AB84" i="26" s="1"/>
  <c r="AC84" i="26" s="1"/>
  <c r="AD84" i="26" s="1"/>
  <c r="AE84" i="26" s="1"/>
  <c r="AF84" i="26" s="1"/>
  <c r="AG84" i="26" s="1"/>
  <c r="AH84" i="26" s="1"/>
  <c r="AI84" i="26" s="1"/>
  <c r="AJ84" i="26" s="1"/>
  <c r="AK84" i="26" s="1"/>
  <c r="AL84" i="26" s="1"/>
  <c r="AM84" i="26" s="1"/>
  <c r="AN84" i="26" s="1"/>
  <c r="AO84" i="26" s="1"/>
  <c r="AP84" i="26" s="1"/>
  <c r="AQ84" i="26" s="1"/>
  <c r="AR84" i="26" s="1"/>
  <c r="AS84" i="26" s="1"/>
  <c r="AT84" i="26" s="1"/>
  <c r="AU84" i="26" s="1"/>
  <c r="AV84" i="26" s="1"/>
  <c r="AW84" i="26" s="1"/>
  <c r="AX84" i="26" s="1"/>
  <c r="AY84" i="26" s="1"/>
  <c r="AZ84" i="26" s="1"/>
  <c r="BA84" i="26" s="1"/>
  <c r="BB84" i="26" s="1"/>
  <c r="BC84" i="26" s="1"/>
  <c r="BD84" i="26" s="1"/>
  <c r="BE84" i="26" s="1"/>
  <c r="BF84" i="26" s="1"/>
  <c r="Q80" i="26"/>
  <c r="S80" i="26"/>
  <c r="T80" i="26" s="1"/>
  <c r="U80" i="26" s="1"/>
  <c r="V80" i="26" s="1"/>
  <c r="W80" i="26" s="1"/>
  <c r="X80" i="26" s="1"/>
  <c r="Y80" i="26" s="1"/>
  <c r="Z80" i="26" s="1"/>
  <c r="AA80" i="26" s="1"/>
  <c r="AB80" i="26" s="1"/>
  <c r="AC80" i="26" s="1"/>
  <c r="AD80" i="26" s="1"/>
  <c r="AE80" i="26" s="1"/>
  <c r="AF80" i="26" s="1"/>
  <c r="AG80" i="26" s="1"/>
  <c r="AH80" i="26" s="1"/>
  <c r="AI80" i="26" s="1"/>
  <c r="AJ80" i="26" s="1"/>
  <c r="AK80" i="26" s="1"/>
  <c r="AL80" i="26" s="1"/>
  <c r="AM80" i="26" s="1"/>
  <c r="AN80" i="26" s="1"/>
  <c r="AO80" i="26" s="1"/>
  <c r="AP80" i="26" s="1"/>
  <c r="AQ80" i="26" s="1"/>
  <c r="AR80" i="26" s="1"/>
  <c r="AS80" i="26" s="1"/>
  <c r="AT80" i="26" s="1"/>
  <c r="AU80" i="26" s="1"/>
  <c r="AV80" i="26" s="1"/>
  <c r="AW80" i="26" s="1"/>
  <c r="AX80" i="26" s="1"/>
  <c r="AY80" i="26" s="1"/>
  <c r="AZ80" i="26" s="1"/>
  <c r="BA80" i="26" s="1"/>
  <c r="BB80" i="26" s="1"/>
  <c r="BC80" i="26" s="1"/>
  <c r="BD80" i="26" s="1"/>
  <c r="BE80" i="26" s="1"/>
  <c r="BF80" i="26" s="1"/>
  <c r="P168" i="26"/>
  <c r="Q190" i="26"/>
  <c r="S190" i="26"/>
  <c r="T190" i="26" s="1"/>
  <c r="U190" i="26" s="1"/>
  <c r="V190" i="26" s="1"/>
  <c r="W190" i="26" s="1"/>
  <c r="X190" i="26" s="1"/>
  <c r="Y190" i="26" s="1"/>
  <c r="Z190" i="26" s="1"/>
  <c r="AA190" i="26" s="1"/>
  <c r="AB190" i="26" s="1"/>
  <c r="AC190" i="26" s="1"/>
  <c r="AD190" i="26" s="1"/>
  <c r="AE190" i="26" s="1"/>
  <c r="AF190" i="26" s="1"/>
  <c r="AG190" i="26" s="1"/>
  <c r="AH190" i="26" s="1"/>
  <c r="AI190" i="26" s="1"/>
  <c r="AJ190" i="26" s="1"/>
  <c r="AK190" i="26" s="1"/>
  <c r="AL190" i="26" s="1"/>
  <c r="AM190" i="26" s="1"/>
  <c r="AN190" i="26" s="1"/>
  <c r="AO190" i="26" s="1"/>
  <c r="AP190" i="26" s="1"/>
  <c r="AQ190" i="26" s="1"/>
  <c r="AR190" i="26" s="1"/>
  <c r="AS190" i="26" s="1"/>
  <c r="AT190" i="26" s="1"/>
  <c r="AU190" i="26" s="1"/>
  <c r="AV190" i="26" s="1"/>
  <c r="AW190" i="26" s="1"/>
  <c r="AX190" i="26" s="1"/>
  <c r="AY190" i="26" s="1"/>
  <c r="AZ190" i="26" s="1"/>
  <c r="BA190" i="26" s="1"/>
  <c r="BB190" i="26" s="1"/>
  <c r="BC190" i="26" s="1"/>
  <c r="BD190" i="26" s="1"/>
  <c r="BE190" i="26" s="1"/>
  <c r="BF190" i="26" s="1"/>
  <c r="Q134" i="26"/>
  <c r="S134" i="26"/>
  <c r="T134" i="26" s="1"/>
  <c r="U134" i="26" s="1"/>
  <c r="V134" i="26" s="1"/>
  <c r="W134" i="26" s="1"/>
  <c r="X134" i="26" s="1"/>
  <c r="Y134" i="26" s="1"/>
  <c r="Z134" i="26" s="1"/>
  <c r="AA134" i="26" s="1"/>
  <c r="AB134" i="26" s="1"/>
  <c r="AC134" i="26" s="1"/>
  <c r="AD134" i="26" s="1"/>
  <c r="AE134" i="26" s="1"/>
  <c r="AF134" i="26" s="1"/>
  <c r="AG134" i="26" s="1"/>
  <c r="AH134" i="26" s="1"/>
  <c r="AI134" i="26" s="1"/>
  <c r="AJ134" i="26" s="1"/>
  <c r="AK134" i="26" s="1"/>
  <c r="AL134" i="26" s="1"/>
  <c r="AM134" i="26" s="1"/>
  <c r="AN134" i="26" s="1"/>
  <c r="AO134" i="26" s="1"/>
  <c r="AP134" i="26" s="1"/>
  <c r="AQ134" i="26" s="1"/>
  <c r="AR134" i="26" s="1"/>
  <c r="AS134" i="26" s="1"/>
  <c r="AT134" i="26" s="1"/>
  <c r="AU134" i="26" s="1"/>
  <c r="AV134" i="26" s="1"/>
  <c r="AW134" i="26" s="1"/>
  <c r="AX134" i="26" s="1"/>
  <c r="AY134" i="26" s="1"/>
  <c r="AZ134" i="26" s="1"/>
  <c r="BA134" i="26" s="1"/>
  <c r="BB134" i="26" s="1"/>
  <c r="BC134" i="26" s="1"/>
  <c r="BD134" i="26" s="1"/>
  <c r="BE134" i="26" s="1"/>
  <c r="BF134" i="26" s="1"/>
  <c r="Q104" i="26"/>
  <c r="S104" i="26"/>
  <c r="T104" i="26" s="1"/>
  <c r="U104" i="26" s="1"/>
  <c r="V104" i="26" s="1"/>
  <c r="W104" i="26" s="1"/>
  <c r="X104" i="26" s="1"/>
  <c r="Y104" i="26" s="1"/>
  <c r="Z104" i="26" s="1"/>
  <c r="AA104" i="26" s="1"/>
  <c r="AB104" i="26" s="1"/>
  <c r="AC104" i="26" s="1"/>
  <c r="AD104" i="26" s="1"/>
  <c r="AE104" i="26" s="1"/>
  <c r="AF104" i="26" s="1"/>
  <c r="AG104" i="26" s="1"/>
  <c r="AH104" i="26" s="1"/>
  <c r="AI104" i="26" s="1"/>
  <c r="AJ104" i="26" s="1"/>
  <c r="AK104" i="26" s="1"/>
  <c r="AL104" i="26" s="1"/>
  <c r="AM104" i="26" s="1"/>
  <c r="AN104" i="26" s="1"/>
  <c r="AO104" i="26" s="1"/>
  <c r="AP104" i="26" s="1"/>
  <c r="AQ104" i="26" s="1"/>
  <c r="AR104" i="26" s="1"/>
  <c r="AS104" i="26" s="1"/>
  <c r="AT104" i="26" s="1"/>
  <c r="AU104" i="26" s="1"/>
  <c r="AV104" i="26" s="1"/>
  <c r="AW104" i="26" s="1"/>
  <c r="AX104" i="26" s="1"/>
  <c r="AY104" i="26" s="1"/>
  <c r="AZ104" i="26" s="1"/>
  <c r="BA104" i="26" s="1"/>
  <c r="BB104" i="26" s="1"/>
  <c r="BC104" i="26" s="1"/>
  <c r="BD104" i="26" s="1"/>
  <c r="BE104" i="26" s="1"/>
  <c r="BF104" i="26" s="1"/>
  <c r="P110" i="26"/>
  <c r="Q180" i="26"/>
  <c r="S180" i="26"/>
  <c r="T180" i="26" s="1"/>
  <c r="U180" i="26" s="1"/>
  <c r="V180" i="26" s="1"/>
  <c r="W180" i="26" s="1"/>
  <c r="X180" i="26" s="1"/>
  <c r="Y180" i="26" s="1"/>
  <c r="Z180" i="26" s="1"/>
  <c r="AA180" i="26" s="1"/>
  <c r="AB180" i="26" s="1"/>
  <c r="AC180" i="26" s="1"/>
  <c r="AD180" i="26" s="1"/>
  <c r="AE180" i="26" s="1"/>
  <c r="AF180" i="26" s="1"/>
  <c r="AG180" i="26" s="1"/>
  <c r="AH180" i="26" s="1"/>
  <c r="AI180" i="26" s="1"/>
  <c r="AJ180" i="26" s="1"/>
  <c r="AK180" i="26" s="1"/>
  <c r="AL180" i="26" s="1"/>
  <c r="AM180" i="26" s="1"/>
  <c r="AN180" i="26" s="1"/>
  <c r="AO180" i="26" s="1"/>
  <c r="AP180" i="26" s="1"/>
  <c r="AQ180" i="26" s="1"/>
  <c r="AR180" i="26" s="1"/>
  <c r="AS180" i="26" s="1"/>
  <c r="AT180" i="26" s="1"/>
  <c r="AU180" i="26" s="1"/>
  <c r="AV180" i="26" s="1"/>
  <c r="AW180" i="26" s="1"/>
  <c r="AX180" i="26" s="1"/>
  <c r="AY180" i="26" s="1"/>
  <c r="AZ180" i="26" s="1"/>
  <c r="BA180" i="26" s="1"/>
  <c r="BB180" i="26" s="1"/>
  <c r="BC180" i="26" s="1"/>
  <c r="BD180" i="26" s="1"/>
  <c r="BE180" i="26" s="1"/>
  <c r="BF180" i="26" s="1"/>
  <c r="P126" i="26"/>
  <c r="Q59" i="26"/>
  <c r="S59" i="26"/>
  <c r="T59" i="26" s="1"/>
  <c r="U59" i="26" s="1"/>
  <c r="V59" i="26" s="1"/>
  <c r="W59" i="26" s="1"/>
  <c r="X59" i="26" s="1"/>
  <c r="Y59" i="26" s="1"/>
  <c r="Z59" i="26" s="1"/>
  <c r="AA59" i="26" s="1"/>
  <c r="AB59" i="26" s="1"/>
  <c r="AC59" i="26" s="1"/>
  <c r="AD59" i="26" s="1"/>
  <c r="AE59" i="26" s="1"/>
  <c r="AF59" i="26" s="1"/>
  <c r="AG59" i="26" s="1"/>
  <c r="AH59" i="26" s="1"/>
  <c r="AI59" i="26" s="1"/>
  <c r="AJ59" i="26" s="1"/>
  <c r="AK59" i="26" s="1"/>
  <c r="AL59" i="26" s="1"/>
  <c r="AM59" i="26" s="1"/>
  <c r="AN59" i="26" s="1"/>
  <c r="AO59" i="26" s="1"/>
  <c r="AP59" i="26" s="1"/>
  <c r="AQ59" i="26" s="1"/>
  <c r="AR59" i="26" s="1"/>
  <c r="AS59" i="26" s="1"/>
  <c r="AT59" i="26" s="1"/>
  <c r="AU59" i="26" s="1"/>
  <c r="AV59" i="26" s="1"/>
  <c r="AW59" i="26" s="1"/>
  <c r="AX59" i="26" s="1"/>
  <c r="AY59" i="26" s="1"/>
  <c r="AZ59" i="26" s="1"/>
  <c r="BA59" i="26" s="1"/>
  <c r="BB59" i="26" s="1"/>
  <c r="BC59" i="26" s="1"/>
  <c r="BD59" i="26" s="1"/>
  <c r="BE59" i="26" s="1"/>
  <c r="BF59" i="26" s="1"/>
  <c r="Q140" i="26"/>
  <c r="S140" i="26"/>
  <c r="T140" i="26" s="1"/>
  <c r="U140" i="26" s="1"/>
  <c r="V140" i="26" s="1"/>
  <c r="W140" i="26" s="1"/>
  <c r="X140" i="26" s="1"/>
  <c r="Y140" i="26" s="1"/>
  <c r="Z140" i="26" s="1"/>
  <c r="AA140" i="26" s="1"/>
  <c r="AB140" i="26" s="1"/>
  <c r="AC140" i="26" s="1"/>
  <c r="AD140" i="26" s="1"/>
  <c r="AE140" i="26" s="1"/>
  <c r="AF140" i="26" s="1"/>
  <c r="AG140" i="26" s="1"/>
  <c r="AH140" i="26" s="1"/>
  <c r="AI140" i="26" s="1"/>
  <c r="AJ140" i="26" s="1"/>
  <c r="AK140" i="26" s="1"/>
  <c r="AL140" i="26" s="1"/>
  <c r="AM140" i="26" s="1"/>
  <c r="AN140" i="26" s="1"/>
  <c r="AO140" i="26" s="1"/>
  <c r="AP140" i="26" s="1"/>
  <c r="AQ140" i="26" s="1"/>
  <c r="AR140" i="26" s="1"/>
  <c r="AS140" i="26" s="1"/>
  <c r="AT140" i="26" s="1"/>
  <c r="AU140" i="26" s="1"/>
  <c r="AV140" i="26" s="1"/>
  <c r="AW140" i="26" s="1"/>
  <c r="AX140" i="26" s="1"/>
  <c r="AY140" i="26" s="1"/>
  <c r="AZ140" i="26" s="1"/>
  <c r="BA140" i="26" s="1"/>
  <c r="BB140" i="26" s="1"/>
  <c r="BC140" i="26" s="1"/>
  <c r="BD140" i="26" s="1"/>
  <c r="BE140" i="26" s="1"/>
  <c r="BF140" i="26" s="1"/>
  <c r="Q144" i="26"/>
  <c r="S144" i="26"/>
  <c r="T144" i="26" s="1"/>
  <c r="U144" i="26" s="1"/>
  <c r="V144" i="26" s="1"/>
  <c r="W144" i="26" s="1"/>
  <c r="X144" i="26" s="1"/>
  <c r="Y144" i="26" s="1"/>
  <c r="Z144" i="26" s="1"/>
  <c r="AA144" i="26" s="1"/>
  <c r="AB144" i="26" s="1"/>
  <c r="AC144" i="26" s="1"/>
  <c r="AD144" i="26" s="1"/>
  <c r="AE144" i="26" s="1"/>
  <c r="AF144" i="26" s="1"/>
  <c r="AG144" i="26" s="1"/>
  <c r="AH144" i="26" s="1"/>
  <c r="AI144" i="26" s="1"/>
  <c r="AJ144" i="26" s="1"/>
  <c r="AK144" i="26" s="1"/>
  <c r="AL144" i="26" s="1"/>
  <c r="AM144" i="26" s="1"/>
  <c r="AN144" i="26" s="1"/>
  <c r="AO144" i="26" s="1"/>
  <c r="AP144" i="26" s="1"/>
  <c r="AQ144" i="26" s="1"/>
  <c r="AR144" i="26" s="1"/>
  <c r="AS144" i="26" s="1"/>
  <c r="AT144" i="26" s="1"/>
  <c r="AU144" i="26" s="1"/>
  <c r="AV144" i="26" s="1"/>
  <c r="AW144" i="26" s="1"/>
  <c r="AX144" i="26" s="1"/>
  <c r="AY144" i="26" s="1"/>
  <c r="AZ144" i="26" s="1"/>
  <c r="BA144" i="26" s="1"/>
  <c r="BB144" i="26" s="1"/>
  <c r="BC144" i="26" s="1"/>
  <c r="BD144" i="26" s="1"/>
  <c r="BE144" i="26" s="1"/>
  <c r="BF144" i="26" s="1"/>
  <c r="Q98" i="26"/>
  <c r="S98" i="26"/>
  <c r="T98" i="26" s="1"/>
  <c r="U98" i="26" s="1"/>
  <c r="V98" i="26" s="1"/>
  <c r="W98" i="26" s="1"/>
  <c r="X98" i="26" s="1"/>
  <c r="Y98" i="26" s="1"/>
  <c r="Z98" i="26" s="1"/>
  <c r="AA98" i="26" s="1"/>
  <c r="AB98" i="26" s="1"/>
  <c r="AC98" i="26" s="1"/>
  <c r="AD98" i="26" s="1"/>
  <c r="AE98" i="26" s="1"/>
  <c r="AF98" i="26" s="1"/>
  <c r="AG98" i="26" s="1"/>
  <c r="AH98" i="26" s="1"/>
  <c r="AI98" i="26" s="1"/>
  <c r="AJ98" i="26" s="1"/>
  <c r="AK98" i="26" s="1"/>
  <c r="AL98" i="26" s="1"/>
  <c r="AM98" i="26" s="1"/>
  <c r="AN98" i="26" s="1"/>
  <c r="AO98" i="26" s="1"/>
  <c r="AP98" i="26" s="1"/>
  <c r="AQ98" i="26" s="1"/>
  <c r="AR98" i="26" s="1"/>
  <c r="AS98" i="26" s="1"/>
  <c r="AT98" i="26" s="1"/>
  <c r="AU98" i="26" s="1"/>
  <c r="AV98" i="26" s="1"/>
  <c r="AW98" i="26" s="1"/>
  <c r="AX98" i="26" s="1"/>
  <c r="AY98" i="26" s="1"/>
  <c r="AZ98" i="26" s="1"/>
  <c r="BA98" i="26" s="1"/>
  <c r="BB98" i="26" s="1"/>
  <c r="BC98" i="26" s="1"/>
  <c r="BD98" i="26" s="1"/>
  <c r="BE98" i="26" s="1"/>
  <c r="BF98" i="26" s="1"/>
  <c r="Q147" i="26"/>
  <c r="S147" i="26"/>
  <c r="T147" i="26" s="1"/>
  <c r="U147" i="26" s="1"/>
  <c r="V147" i="26" s="1"/>
  <c r="W147" i="26" s="1"/>
  <c r="X147" i="26" s="1"/>
  <c r="Y147" i="26" s="1"/>
  <c r="Z147" i="26" s="1"/>
  <c r="AA147" i="26" s="1"/>
  <c r="AB147" i="26" s="1"/>
  <c r="AC147" i="26" s="1"/>
  <c r="AD147" i="26" s="1"/>
  <c r="AE147" i="26" s="1"/>
  <c r="AF147" i="26" s="1"/>
  <c r="AG147" i="26" s="1"/>
  <c r="AH147" i="26" s="1"/>
  <c r="AI147" i="26" s="1"/>
  <c r="AJ147" i="26" s="1"/>
  <c r="AK147" i="26" s="1"/>
  <c r="AL147" i="26" s="1"/>
  <c r="AM147" i="26" s="1"/>
  <c r="AN147" i="26" s="1"/>
  <c r="AO147" i="26" s="1"/>
  <c r="AP147" i="26" s="1"/>
  <c r="AQ147" i="26" s="1"/>
  <c r="AR147" i="26" s="1"/>
  <c r="AS147" i="26" s="1"/>
  <c r="AT147" i="26" s="1"/>
  <c r="AU147" i="26" s="1"/>
  <c r="AV147" i="26" s="1"/>
  <c r="AW147" i="26" s="1"/>
  <c r="AX147" i="26" s="1"/>
  <c r="AY147" i="26" s="1"/>
  <c r="AZ147" i="26" s="1"/>
  <c r="BA147" i="26" s="1"/>
  <c r="BB147" i="26" s="1"/>
  <c r="BC147" i="26" s="1"/>
  <c r="BD147" i="26" s="1"/>
  <c r="BE147" i="26" s="1"/>
  <c r="BF147" i="26" s="1"/>
  <c r="Q50" i="26"/>
  <c r="S50" i="26"/>
  <c r="T50" i="26" s="1"/>
  <c r="U50" i="26" s="1"/>
  <c r="V50" i="26" s="1"/>
  <c r="W50" i="26" s="1"/>
  <c r="X50" i="26" s="1"/>
  <c r="Y50" i="26" s="1"/>
  <c r="Z50" i="26" s="1"/>
  <c r="AA50" i="26" s="1"/>
  <c r="AB50" i="26" s="1"/>
  <c r="AC50" i="26" s="1"/>
  <c r="AD50" i="26" s="1"/>
  <c r="AE50" i="26" s="1"/>
  <c r="AF50" i="26" s="1"/>
  <c r="AG50" i="26" s="1"/>
  <c r="AH50" i="26" s="1"/>
  <c r="AI50" i="26" s="1"/>
  <c r="AJ50" i="26" s="1"/>
  <c r="AK50" i="26" s="1"/>
  <c r="AL50" i="26" s="1"/>
  <c r="AM50" i="26" s="1"/>
  <c r="AN50" i="26" s="1"/>
  <c r="AO50" i="26" s="1"/>
  <c r="AP50" i="26" s="1"/>
  <c r="AQ50" i="26" s="1"/>
  <c r="AR50" i="26" s="1"/>
  <c r="AS50" i="26" s="1"/>
  <c r="AT50" i="26" s="1"/>
  <c r="AU50" i="26" s="1"/>
  <c r="AV50" i="26" s="1"/>
  <c r="AW50" i="26" s="1"/>
  <c r="AX50" i="26" s="1"/>
  <c r="AY50" i="26" s="1"/>
  <c r="AZ50" i="26" s="1"/>
  <c r="BA50" i="26" s="1"/>
  <c r="BB50" i="26" s="1"/>
  <c r="BC50" i="26" s="1"/>
  <c r="BD50" i="26" s="1"/>
  <c r="BE50" i="26" s="1"/>
  <c r="BF50" i="26" s="1"/>
  <c r="Q45" i="26"/>
  <c r="S45" i="26"/>
  <c r="T45" i="26" s="1"/>
  <c r="U45" i="26" s="1"/>
  <c r="V45" i="26" s="1"/>
  <c r="W45" i="26" s="1"/>
  <c r="X45" i="26" s="1"/>
  <c r="Y45" i="26" s="1"/>
  <c r="Z45" i="26" s="1"/>
  <c r="AA45" i="26" s="1"/>
  <c r="AB45" i="26" s="1"/>
  <c r="AC45" i="26" s="1"/>
  <c r="AD45" i="26" s="1"/>
  <c r="AE45" i="26" s="1"/>
  <c r="AF45" i="26" s="1"/>
  <c r="AG45" i="26" s="1"/>
  <c r="AH45" i="26" s="1"/>
  <c r="AI45" i="26" s="1"/>
  <c r="AJ45" i="26" s="1"/>
  <c r="AK45" i="26" s="1"/>
  <c r="AL45" i="26" s="1"/>
  <c r="AM45" i="26" s="1"/>
  <c r="AN45" i="26" s="1"/>
  <c r="AO45" i="26" s="1"/>
  <c r="AP45" i="26" s="1"/>
  <c r="AQ45" i="26" s="1"/>
  <c r="AR45" i="26" s="1"/>
  <c r="AS45" i="26" s="1"/>
  <c r="AT45" i="26" s="1"/>
  <c r="AU45" i="26" s="1"/>
  <c r="AV45" i="26" s="1"/>
  <c r="AW45" i="26" s="1"/>
  <c r="AX45" i="26" s="1"/>
  <c r="AY45" i="26" s="1"/>
  <c r="AZ45" i="26" s="1"/>
  <c r="BA45" i="26" s="1"/>
  <c r="BB45" i="26" s="1"/>
  <c r="BC45" i="26" s="1"/>
  <c r="BD45" i="26" s="1"/>
  <c r="BE45" i="26" s="1"/>
  <c r="BF45" i="26" s="1"/>
  <c r="Q63" i="26"/>
  <c r="S63" i="26"/>
  <c r="T63" i="26" s="1"/>
  <c r="U63" i="26" s="1"/>
  <c r="V63" i="26" s="1"/>
  <c r="W63" i="26" s="1"/>
  <c r="X63" i="26" s="1"/>
  <c r="Y63" i="26" s="1"/>
  <c r="Z63" i="26" s="1"/>
  <c r="AA63" i="26" s="1"/>
  <c r="AB63" i="26" s="1"/>
  <c r="AC63" i="26" s="1"/>
  <c r="AD63" i="26" s="1"/>
  <c r="AE63" i="26" s="1"/>
  <c r="AF63" i="26" s="1"/>
  <c r="AG63" i="26" s="1"/>
  <c r="AH63" i="26" s="1"/>
  <c r="AI63" i="26" s="1"/>
  <c r="AJ63" i="26" s="1"/>
  <c r="AK63" i="26" s="1"/>
  <c r="AL63" i="26" s="1"/>
  <c r="AM63" i="26" s="1"/>
  <c r="AN63" i="26" s="1"/>
  <c r="AO63" i="26" s="1"/>
  <c r="AP63" i="26" s="1"/>
  <c r="AQ63" i="26" s="1"/>
  <c r="AR63" i="26" s="1"/>
  <c r="AS63" i="26" s="1"/>
  <c r="AT63" i="26" s="1"/>
  <c r="AU63" i="26" s="1"/>
  <c r="AV63" i="26" s="1"/>
  <c r="AW63" i="26" s="1"/>
  <c r="AX63" i="26" s="1"/>
  <c r="AY63" i="26" s="1"/>
  <c r="AZ63" i="26" s="1"/>
  <c r="BA63" i="26" s="1"/>
  <c r="BB63" i="26" s="1"/>
  <c r="BC63" i="26" s="1"/>
  <c r="BD63" i="26" s="1"/>
  <c r="BE63" i="26" s="1"/>
  <c r="BF63" i="26" s="1"/>
  <c r="Q64" i="26"/>
  <c r="S64" i="26"/>
  <c r="T64" i="26" s="1"/>
  <c r="U64" i="26" s="1"/>
  <c r="V64" i="26" s="1"/>
  <c r="W64" i="26" s="1"/>
  <c r="X64" i="26" s="1"/>
  <c r="Y64" i="26" s="1"/>
  <c r="Z64" i="26" s="1"/>
  <c r="AA64" i="26" s="1"/>
  <c r="AB64" i="26" s="1"/>
  <c r="AC64" i="26" s="1"/>
  <c r="AD64" i="26" s="1"/>
  <c r="AE64" i="26" s="1"/>
  <c r="AF64" i="26" s="1"/>
  <c r="AG64" i="26" s="1"/>
  <c r="AH64" i="26" s="1"/>
  <c r="AI64" i="26" s="1"/>
  <c r="AJ64" i="26" s="1"/>
  <c r="AK64" i="26" s="1"/>
  <c r="AL64" i="26" s="1"/>
  <c r="AM64" i="26" s="1"/>
  <c r="AN64" i="26" s="1"/>
  <c r="AO64" i="26" s="1"/>
  <c r="AP64" i="26" s="1"/>
  <c r="AQ64" i="26" s="1"/>
  <c r="AR64" i="26" s="1"/>
  <c r="AS64" i="26" s="1"/>
  <c r="AT64" i="26" s="1"/>
  <c r="AU64" i="26" s="1"/>
  <c r="AV64" i="26" s="1"/>
  <c r="AW64" i="26" s="1"/>
  <c r="AX64" i="26" s="1"/>
  <c r="AY64" i="26" s="1"/>
  <c r="AZ64" i="26" s="1"/>
  <c r="BA64" i="26" s="1"/>
  <c r="BB64" i="26" s="1"/>
  <c r="BC64" i="26" s="1"/>
  <c r="BD64" i="26" s="1"/>
  <c r="BE64" i="26" s="1"/>
  <c r="BF64" i="26" s="1"/>
  <c r="Q60" i="26"/>
  <c r="S60" i="26"/>
  <c r="T60" i="26" s="1"/>
  <c r="U60" i="26" s="1"/>
  <c r="V60" i="26" s="1"/>
  <c r="W60" i="26" s="1"/>
  <c r="X60" i="26" s="1"/>
  <c r="Y60" i="26" s="1"/>
  <c r="Z60" i="26" s="1"/>
  <c r="AA60" i="26" s="1"/>
  <c r="AB60" i="26" s="1"/>
  <c r="AC60" i="26" s="1"/>
  <c r="AD60" i="26" s="1"/>
  <c r="AE60" i="26" s="1"/>
  <c r="AF60" i="26" s="1"/>
  <c r="AG60" i="26" s="1"/>
  <c r="AH60" i="26" s="1"/>
  <c r="AI60" i="26" s="1"/>
  <c r="AJ60" i="26" s="1"/>
  <c r="AK60" i="26" s="1"/>
  <c r="AL60" i="26" s="1"/>
  <c r="AM60" i="26" s="1"/>
  <c r="AN60" i="26" s="1"/>
  <c r="AO60" i="26" s="1"/>
  <c r="AP60" i="26" s="1"/>
  <c r="AQ60" i="26" s="1"/>
  <c r="AR60" i="26" s="1"/>
  <c r="AS60" i="26" s="1"/>
  <c r="AT60" i="26" s="1"/>
  <c r="AU60" i="26" s="1"/>
  <c r="AV60" i="26" s="1"/>
  <c r="AW60" i="26" s="1"/>
  <c r="AX60" i="26" s="1"/>
  <c r="AY60" i="26" s="1"/>
  <c r="AZ60" i="26" s="1"/>
  <c r="BA60" i="26" s="1"/>
  <c r="BB60" i="26" s="1"/>
  <c r="BC60" i="26" s="1"/>
  <c r="BD60" i="26" s="1"/>
  <c r="BE60" i="26" s="1"/>
  <c r="BF60" i="26" s="1"/>
  <c r="Q43" i="26"/>
  <c r="S43" i="26"/>
  <c r="T43" i="26" s="1"/>
  <c r="U43" i="26" s="1"/>
  <c r="V43" i="26" s="1"/>
  <c r="W43" i="26" s="1"/>
  <c r="X43" i="26" s="1"/>
  <c r="Y43" i="26" s="1"/>
  <c r="Z43" i="26" s="1"/>
  <c r="AA43" i="26" s="1"/>
  <c r="AB43" i="26" s="1"/>
  <c r="AC43" i="26" s="1"/>
  <c r="AD43" i="26" s="1"/>
  <c r="AE43" i="26" s="1"/>
  <c r="AF43" i="26" s="1"/>
  <c r="AG43" i="26" s="1"/>
  <c r="AH43" i="26" s="1"/>
  <c r="AI43" i="26" s="1"/>
  <c r="AJ43" i="26" s="1"/>
  <c r="AK43" i="26" s="1"/>
  <c r="AL43" i="26" s="1"/>
  <c r="AM43" i="26" s="1"/>
  <c r="AN43" i="26" s="1"/>
  <c r="AO43" i="26" s="1"/>
  <c r="AP43" i="26" s="1"/>
  <c r="AQ43" i="26" s="1"/>
  <c r="AR43" i="26" s="1"/>
  <c r="AS43" i="26" s="1"/>
  <c r="AT43" i="26" s="1"/>
  <c r="AU43" i="26" s="1"/>
  <c r="AV43" i="26" s="1"/>
  <c r="AW43" i="26" s="1"/>
  <c r="AX43" i="26" s="1"/>
  <c r="AY43" i="26" s="1"/>
  <c r="AZ43" i="26" s="1"/>
  <c r="BA43" i="26" s="1"/>
  <c r="BB43" i="26" s="1"/>
  <c r="BC43" i="26" s="1"/>
  <c r="BD43" i="26" s="1"/>
  <c r="BE43" i="26" s="1"/>
  <c r="BF43" i="26" s="1"/>
  <c r="Q175" i="26"/>
  <c r="S175" i="26"/>
  <c r="T175" i="26" s="1"/>
  <c r="U175" i="26" s="1"/>
  <c r="V175" i="26" s="1"/>
  <c r="W175" i="26" s="1"/>
  <c r="X175" i="26" s="1"/>
  <c r="Y175" i="26" s="1"/>
  <c r="Z175" i="26" s="1"/>
  <c r="AA175" i="26" s="1"/>
  <c r="AB175" i="26" s="1"/>
  <c r="AC175" i="26" s="1"/>
  <c r="AD175" i="26" s="1"/>
  <c r="AE175" i="26" s="1"/>
  <c r="AF175" i="26" s="1"/>
  <c r="AG175" i="26" s="1"/>
  <c r="AH175" i="26" s="1"/>
  <c r="AI175" i="26" s="1"/>
  <c r="AJ175" i="26" s="1"/>
  <c r="AK175" i="26" s="1"/>
  <c r="AL175" i="26" s="1"/>
  <c r="AM175" i="26" s="1"/>
  <c r="AN175" i="26" s="1"/>
  <c r="AO175" i="26" s="1"/>
  <c r="AP175" i="26" s="1"/>
  <c r="AQ175" i="26" s="1"/>
  <c r="AR175" i="26" s="1"/>
  <c r="AS175" i="26" s="1"/>
  <c r="AT175" i="26" s="1"/>
  <c r="AU175" i="26" s="1"/>
  <c r="AV175" i="26" s="1"/>
  <c r="AW175" i="26" s="1"/>
  <c r="AX175" i="26" s="1"/>
  <c r="AY175" i="26" s="1"/>
  <c r="AZ175" i="26" s="1"/>
  <c r="BA175" i="26" s="1"/>
  <c r="BB175" i="26" s="1"/>
  <c r="BC175" i="26" s="1"/>
  <c r="BD175" i="26" s="1"/>
  <c r="BE175" i="26" s="1"/>
  <c r="BF175" i="26" s="1"/>
  <c r="P131" i="26"/>
  <c r="P172" i="26"/>
  <c r="P158" i="26"/>
  <c r="Q182" i="26"/>
  <c r="S182" i="26"/>
  <c r="T182" i="26" s="1"/>
  <c r="U182" i="26" s="1"/>
  <c r="V182" i="26" s="1"/>
  <c r="W182" i="26" s="1"/>
  <c r="X182" i="26" s="1"/>
  <c r="Y182" i="26" s="1"/>
  <c r="Z182" i="26" s="1"/>
  <c r="AA182" i="26" s="1"/>
  <c r="AB182" i="26" s="1"/>
  <c r="AC182" i="26" s="1"/>
  <c r="AD182" i="26" s="1"/>
  <c r="AE182" i="26" s="1"/>
  <c r="AF182" i="26" s="1"/>
  <c r="AG182" i="26" s="1"/>
  <c r="AH182" i="26" s="1"/>
  <c r="AI182" i="26" s="1"/>
  <c r="AJ182" i="26" s="1"/>
  <c r="AK182" i="26" s="1"/>
  <c r="AL182" i="26" s="1"/>
  <c r="AM182" i="26" s="1"/>
  <c r="AN182" i="26" s="1"/>
  <c r="AO182" i="26" s="1"/>
  <c r="AP182" i="26" s="1"/>
  <c r="AQ182" i="26" s="1"/>
  <c r="AR182" i="26" s="1"/>
  <c r="AS182" i="26" s="1"/>
  <c r="AT182" i="26" s="1"/>
  <c r="AU182" i="26" s="1"/>
  <c r="AV182" i="26" s="1"/>
  <c r="AW182" i="26" s="1"/>
  <c r="AX182" i="26" s="1"/>
  <c r="AY182" i="26" s="1"/>
  <c r="AZ182" i="26" s="1"/>
  <c r="BA182" i="26" s="1"/>
  <c r="BB182" i="26" s="1"/>
  <c r="BC182" i="26" s="1"/>
  <c r="BD182" i="26" s="1"/>
  <c r="BE182" i="26" s="1"/>
  <c r="BF182" i="26" s="1"/>
  <c r="Q129" i="26"/>
  <c r="S129" i="26"/>
  <c r="T129" i="26" s="1"/>
  <c r="U129" i="26" s="1"/>
  <c r="V129" i="26" s="1"/>
  <c r="W129" i="26" s="1"/>
  <c r="X129" i="26" s="1"/>
  <c r="Y129" i="26" s="1"/>
  <c r="Z129" i="26" s="1"/>
  <c r="AA129" i="26" s="1"/>
  <c r="AB129" i="26" s="1"/>
  <c r="AC129" i="26" s="1"/>
  <c r="AD129" i="26" s="1"/>
  <c r="AE129" i="26" s="1"/>
  <c r="AF129" i="26" s="1"/>
  <c r="AG129" i="26" s="1"/>
  <c r="AH129" i="26" s="1"/>
  <c r="AI129" i="26" s="1"/>
  <c r="AJ129" i="26" s="1"/>
  <c r="AK129" i="26" s="1"/>
  <c r="AL129" i="26" s="1"/>
  <c r="AM129" i="26" s="1"/>
  <c r="AN129" i="26" s="1"/>
  <c r="AO129" i="26" s="1"/>
  <c r="AP129" i="26" s="1"/>
  <c r="AQ129" i="26" s="1"/>
  <c r="AR129" i="26" s="1"/>
  <c r="AS129" i="26" s="1"/>
  <c r="AT129" i="26" s="1"/>
  <c r="AU129" i="26" s="1"/>
  <c r="AV129" i="26" s="1"/>
  <c r="AW129" i="26" s="1"/>
  <c r="AX129" i="26" s="1"/>
  <c r="AY129" i="26" s="1"/>
  <c r="AZ129" i="26" s="1"/>
  <c r="BA129" i="26" s="1"/>
  <c r="BB129" i="26" s="1"/>
  <c r="BC129" i="26" s="1"/>
  <c r="BD129" i="26" s="1"/>
  <c r="BE129" i="26" s="1"/>
  <c r="BF129" i="26" s="1"/>
  <c r="P99" i="26"/>
  <c r="Q161" i="26"/>
  <c r="S161" i="26"/>
  <c r="T161" i="26" s="1"/>
  <c r="U161" i="26" s="1"/>
  <c r="V161" i="26" s="1"/>
  <c r="W161" i="26" s="1"/>
  <c r="X161" i="26" s="1"/>
  <c r="Y161" i="26" s="1"/>
  <c r="Z161" i="26" s="1"/>
  <c r="AA161" i="26" s="1"/>
  <c r="AB161" i="26" s="1"/>
  <c r="AC161" i="26" s="1"/>
  <c r="AD161" i="26" s="1"/>
  <c r="AE161" i="26" s="1"/>
  <c r="AF161" i="26" s="1"/>
  <c r="AG161" i="26" s="1"/>
  <c r="AH161" i="26" s="1"/>
  <c r="AI161" i="26" s="1"/>
  <c r="AJ161" i="26" s="1"/>
  <c r="AK161" i="26" s="1"/>
  <c r="AL161" i="26" s="1"/>
  <c r="AM161" i="26" s="1"/>
  <c r="AN161" i="26" s="1"/>
  <c r="AO161" i="26" s="1"/>
  <c r="AP161" i="26" s="1"/>
  <c r="AQ161" i="26" s="1"/>
  <c r="AR161" i="26" s="1"/>
  <c r="AS161" i="26" s="1"/>
  <c r="AT161" i="26" s="1"/>
  <c r="AU161" i="26" s="1"/>
  <c r="AV161" i="26" s="1"/>
  <c r="AW161" i="26" s="1"/>
  <c r="AX161" i="26" s="1"/>
  <c r="AY161" i="26" s="1"/>
  <c r="AZ161" i="26" s="1"/>
  <c r="BA161" i="26" s="1"/>
  <c r="BB161" i="26" s="1"/>
  <c r="BC161" i="26" s="1"/>
  <c r="BD161" i="26" s="1"/>
  <c r="BE161" i="26" s="1"/>
  <c r="BF161" i="26" s="1"/>
  <c r="Q143" i="26"/>
  <c r="S143" i="26"/>
  <c r="T143" i="26" s="1"/>
  <c r="U143" i="26" s="1"/>
  <c r="V143" i="26" s="1"/>
  <c r="W143" i="26" s="1"/>
  <c r="X143" i="26" s="1"/>
  <c r="Y143" i="26" s="1"/>
  <c r="Z143" i="26" s="1"/>
  <c r="AA143" i="26" s="1"/>
  <c r="AB143" i="26" s="1"/>
  <c r="AC143" i="26" s="1"/>
  <c r="AD143" i="26" s="1"/>
  <c r="AE143" i="26" s="1"/>
  <c r="AF143" i="26" s="1"/>
  <c r="AG143" i="26" s="1"/>
  <c r="AH143" i="26" s="1"/>
  <c r="AI143" i="26" s="1"/>
  <c r="AJ143" i="26" s="1"/>
  <c r="AK143" i="26" s="1"/>
  <c r="AL143" i="26" s="1"/>
  <c r="AM143" i="26" s="1"/>
  <c r="AN143" i="26" s="1"/>
  <c r="AO143" i="26" s="1"/>
  <c r="AP143" i="26" s="1"/>
  <c r="AQ143" i="26" s="1"/>
  <c r="AR143" i="26" s="1"/>
  <c r="AS143" i="26" s="1"/>
  <c r="AT143" i="26" s="1"/>
  <c r="AU143" i="26" s="1"/>
  <c r="AV143" i="26" s="1"/>
  <c r="AW143" i="26" s="1"/>
  <c r="AX143" i="26" s="1"/>
  <c r="AY143" i="26" s="1"/>
  <c r="AZ143" i="26" s="1"/>
  <c r="BA143" i="26" s="1"/>
  <c r="BB143" i="26" s="1"/>
  <c r="BC143" i="26" s="1"/>
  <c r="BD143" i="26" s="1"/>
  <c r="BE143" i="26" s="1"/>
  <c r="BF143" i="26" s="1"/>
  <c r="Q74" i="26"/>
  <c r="S74" i="26"/>
  <c r="T74" i="26" s="1"/>
  <c r="U74" i="26" s="1"/>
  <c r="V74" i="26" s="1"/>
  <c r="W74" i="26" s="1"/>
  <c r="X74" i="26" s="1"/>
  <c r="Y74" i="26" s="1"/>
  <c r="Z74" i="26" s="1"/>
  <c r="AA74" i="26" s="1"/>
  <c r="AB74" i="26" s="1"/>
  <c r="AC74" i="26" s="1"/>
  <c r="AD74" i="26" s="1"/>
  <c r="AE74" i="26" s="1"/>
  <c r="AF74" i="26" s="1"/>
  <c r="AG74" i="26" s="1"/>
  <c r="AH74" i="26" s="1"/>
  <c r="AI74" i="26" s="1"/>
  <c r="AJ74" i="26" s="1"/>
  <c r="AK74" i="26" s="1"/>
  <c r="AL74" i="26" s="1"/>
  <c r="AM74" i="26" s="1"/>
  <c r="AN74" i="26" s="1"/>
  <c r="AO74" i="26" s="1"/>
  <c r="AP74" i="26" s="1"/>
  <c r="AQ74" i="26" s="1"/>
  <c r="AR74" i="26" s="1"/>
  <c r="AS74" i="26" s="1"/>
  <c r="AT74" i="26" s="1"/>
  <c r="AU74" i="26" s="1"/>
  <c r="AV74" i="26" s="1"/>
  <c r="AW74" i="26" s="1"/>
  <c r="AX74" i="26" s="1"/>
  <c r="AY74" i="26" s="1"/>
  <c r="AZ74" i="26" s="1"/>
  <c r="BA74" i="26" s="1"/>
  <c r="BB74" i="26" s="1"/>
  <c r="BC74" i="26" s="1"/>
  <c r="BD74" i="26" s="1"/>
  <c r="BE74" i="26" s="1"/>
  <c r="BF74" i="26" s="1"/>
  <c r="Q83" i="26"/>
  <c r="S83" i="26"/>
  <c r="T83" i="26" s="1"/>
  <c r="U83" i="26" s="1"/>
  <c r="V83" i="26" s="1"/>
  <c r="W83" i="26" s="1"/>
  <c r="X83" i="26" s="1"/>
  <c r="Y83" i="26" s="1"/>
  <c r="Z83" i="26" s="1"/>
  <c r="AA83" i="26" s="1"/>
  <c r="AB83" i="26" s="1"/>
  <c r="AC83" i="26" s="1"/>
  <c r="AD83" i="26" s="1"/>
  <c r="AE83" i="26" s="1"/>
  <c r="AF83" i="26" s="1"/>
  <c r="AG83" i="26" s="1"/>
  <c r="AH83" i="26" s="1"/>
  <c r="AI83" i="26" s="1"/>
  <c r="AJ83" i="26" s="1"/>
  <c r="AK83" i="26" s="1"/>
  <c r="AL83" i="26" s="1"/>
  <c r="AM83" i="26" s="1"/>
  <c r="AN83" i="26" s="1"/>
  <c r="AO83" i="26" s="1"/>
  <c r="AP83" i="26" s="1"/>
  <c r="AQ83" i="26" s="1"/>
  <c r="AR83" i="26" s="1"/>
  <c r="AS83" i="26" s="1"/>
  <c r="AT83" i="26" s="1"/>
  <c r="AU83" i="26" s="1"/>
  <c r="AV83" i="26" s="1"/>
  <c r="AW83" i="26" s="1"/>
  <c r="AX83" i="26" s="1"/>
  <c r="AY83" i="26" s="1"/>
  <c r="AZ83" i="26" s="1"/>
  <c r="BA83" i="26" s="1"/>
  <c r="BB83" i="26" s="1"/>
  <c r="BC83" i="26" s="1"/>
  <c r="BD83" i="26" s="1"/>
  <c r="BE83" i="26" s="1"/>
  <c r="BF83" i="26" s="1"/>
  <c r="Q163" i="26"/>
  <c r="S163" i="26"/>
  <c r="T163" i="26" s="1"/>
  <c r="U163" i="26" s="1"/>
  <c r="V163" i="26" s="1"/>
  <c r="W163" i="26" s="1"/>
  <c r="X163" i="26" s="1"/>
  <c r="Y163" i="26" s="1"/>
  <c r="Z163" i="26" s="1"/>
  <c r="AA163" i="26" s="1"/>
  <c r="AB163" i="26" s="1"/>
  <c r="AC163" i="26" s="1"/>
  <c r="AD163" i="26" s="1"/>
  <c r="AE163" i="26" s="1"/>
  <c r="AF163" i="26" s="1"/>
  <c r="AG163" i="26" s="1"/>
  <c r="AH163" i="26" s="1"/>
  <c r="AI163" i="26" s="1"/>
  <c r="AJ163" i="26" s="1"/>
  <c r="AK163" i="26" s="1"/>
  <c r="AL163" i="26" s="1"/>
  <c r="AM163" i="26" s="1"/>
  <c r="AN163" i="26" s="1"/>
  <c r="AO163" i="26" s="1"/>
  <c r="AP163" i="26" s="1"/>
  <c r="AQ163" i="26" s="1"/>
  <c r="AR163" i="26" s="1"/>
  <c r="AS163" i="26" s="1"/>
  <c r="AT163" i="26" s="1"/>
  <c r="AU163" i="26" s="1"/>
  <c r="AV163" i="26" s="1"/>
  <c r="AW163" i="26" s="1"/>
  <c r="AX163" i="26" s="1"/>
  <c r="AY163" i="26" s="1"/>
  <c r="AZ163" i="26" s="1"/>
  <c r="BA163" i="26" s="1"/>
  <c r="BB163" i="26" s="1"/>
  <c r="BC163" i="26" s="1"/>
  <c r="BD163" i="26" s="1"/>
  <c r="BE163" i="26" s="1"/>
  <c r="BF163" i="26" s="1"/>
  <c r="P180" i="26"/>
  <c r="P104" i="26"/>
  <c r="P88" i="26"/>
  <c r="P106" i="26"/>
  <c r="P96" i="26"/>
  <c r="P50" i="26"/>
  <c r="P128" i="26"/>
  <c r="P144" i="26"/>
  <c r="P132" i="26"/>
  <c r="P72" i="26"/>
  <c r="P80" i="26"/>
  <c r="P161" i="26"/>
  <c r="P67" i="26"/>
  <c r="P66" i="26"/>
  <c r="P43" i="26"/>
  <c r="N22" i="26" s="1"/>
  <c r="P182" i="26"/>
  <c r="P90" i="26"/>
  <c r="P40" i="26"/>
  <c r="P198" i="26"/>
  <c r="P105" i="26"/>
  <c r="P89" i="26"/>
  <c r="P121" i="26"/>
  <c r="P75" i="26"/>
  <c r="P136" i="26"/>
  <c r="P93" i="26"/>
  <c r="P82" i="26"/>
  <c r="P137" i="26"/>
  <c r="P86" i="26"/>
  <c r="P134" i="26"/>
  <c r="P85" i="26"/>
  <c r="P35" i="26"/>
  <c r="Q35" i="26"/>
  <c r="P183" i="26"/>
  <c r="P95" i="26"/>
  <c r="P79" i="26"/>
  <c r="P103" i="26"/>
  <c r="P87" i="26"/>
  <c r="P175" i="26"/>
  <c r="P167" i="26"/>
  <c r="P53" i="26"/>
  <c r="P61" i="26"/>
  <c r="P54" i="26"/>
  <c r="P55" i="26"/>
  <c r="P63" i="26"/>
  <c r="P47" i="26"/>
  <c r="N27" i="26" s="1"/>
  <c r="P60" i="26"/>
  <c r="P41" i="26"/>
  <c r="N20" i="26" s="1"/>
  <c r="P39" i="26"/>
  <c r="N17" i="26" s="1"/>
  <c r="P49" i="26"/>
  <c r="N29" i="26" s="1"/>
  <c r="P56" i="26"/>
  <c r="P64" i="26"/>
  <c r="P62" i="26"/>
  <c r="P65" i="26"/>
  <c r="P45" i="26"/>
  <c r="P37" i="26"/>
  <c r="N15" i="26" s="1"/>
  <c r="H15" i="13"/>
  <c r="N19" i="26" l="1"/>
  <c r="N24" i="26" s="1"/>
  <c r="E250" i="2"/>
  <c r="E258" i="2" s="1"/>
  <c r="K250" i="2"/>
  <c r="N25" i="26"/>
  <c r="N30" i="26" s="1"/>
  <c r="G250" i="2"/>
  <c r="G258" i="2" s="1"/>
  <c r="N13" i="26"/>
  <c r="N18" i="26" s="1"/>
  <c r="L10" i="23"/>
  <c r="Q10" i="23"/>
  <c r="J10" i="23" s="1"/>
  <c r="M10" i="23" s="1"/>
  <c r="R10" i="23"/>
  <c r="K11" i="23"/>
  <c r="N11" i="23" s="1"/>
  <c r="O11" i="23" s="1"/>
  <c r="L11" i="23"/>
  <c r="Q11" i="23"/>
  <c r="J11" i="23" s="1"/>
  <c r="M11" i="23" s="1"/>
  <c r="P11" i="23" s="1"/>
  <c r="R11" i="23"/>
  <c r="L12" i="23"/>
  <c r="Q12" i="23"/>
  <c r="J12" i="23" s="1"/>
  <c r="R12" i="23"/>
  <c r="J13" i="23"/>
  <c r="K13" i="23"/>
  <c r="L13" i="23"/>
  <c r="Q13" i="23"/>
  <c r="R13" i="23"/>
  <c r="J14" i="23"/>
  <c r="M14" i="23" s="1"/>
  <c r="K14" i="23"/>
  <c r="N14" i="23" s="1"/>
  <c r="O14" i="23" s="1"/>
  <c r="L14" i="23"/>
  <c r="Q14" i="23"/>
  <c r="R14" i="23"/>
  <c r="L15" i="23"/>
  <c r="Q15" i="23"/>
  <c r="J15" i="23" s="1"/>
  <c r="M15" i="23" s="1"/>
  <c r="R15" i="23"/>
  <c r="J16" i="23"/>
  <c r="M16" i="23" s="1"/>
  <c r="K16" i="23"/>
  <c r="L16" i="23"/>
  <c r="Q16" i="23"/>
  <c r="R16" i="23"/>
  <c r="J17" i="23"/>
  <c r="L17" i="23"/>
  <c r="Q17" i="23"/>
  <c r="K17" i="23" s="1"/>
  <c r="N17" i="23" s="1"/>
  <c r="O17" i="23" s="1"/>
  <c r="R17" i="23"/>
  <c r="L18" i="23"/>
  <c r="Q18" i="23"/>
  <c r="J18" i="23" s="1"/>
  <c r="M18" i="23" s="1"/>
  <c r="R18" i="23"/>
  <c r="J19" i="23"/>
  <c r="K19" i="23"/>
  <c r="L19" i="23"/>
  <c r="Q19" i="23"/>
  <c r="R19" i="23"/>
  <c r="J20" i="23"/>
  <c r="M20" i="23" s="1"/>
  <c r="L20" i="23"/>
  <c r="Q20" i="23"/>
  <c r="K20" i="23" s="1"/>
  <c r="R20" i="23"/>
  <c r="K21" i="23"/>
  <c r="L21" i="23"/>
  <c r="Q21" i="23"/>
  <c r="J21" i="23" s="1"/>
  <c r="M21" i="23" s="1"/>
  <c r="R21" i="23"/>
  <c r="L22" i="23"/>
  <c r="Q22" i="23"/>
  <c r="J22" i="23" s="1"/>
  <c r="M22" i="23" s="1"/>
  <c r="R22" i="23"/>
  <c r="L23" i="23"/>
  <c r="Q23" i="23"/>
  <c r="J23" i="23" s="1"/>
  <c r="R23" i="23"/>
  <c r="J24" i="23"/>
  <c r="M24" i="23" s="1"/>
  <c r="K24" i="23"/>
  <c r="L24" i="23"/>
  <c r="Q24" i="23"/>
  <c r="R24" i="23"/>
  <c r="J25" i="23"/>
  <c r="K25" i="23"/>
  <c r="L25" i="23"/>
  <c r="Q25" i="23"/>
  <c r="R25" i="23"/>
  <c r="L26" i="23"/>
  <c r="Q26" i="23"/>
  <c r="J26" i="23" s="1"/>
  <c r="R26" i="23"/>
  <c r="J27" i="23"/>
  <c r="K27" i="23"/>
  <c r="L27" i="23"/>
  <c r="N27" i="23"/>
  <c r="O27" i="23" s="1"/>
  <c r="Q27" i="23"/>
  <c r="R27" i="23"/>
  <c r="J28" i="23"/>
  <c r="M28" i="23" s="1"/>
  <c r="K28" i="23"/>
  <c r="N28" i="23" s="1"/>
  <c r="L28" i="23"/>
  <c r="Q28" i="23"/>
  <c r="R28" i="23"/>
  <c r="L29" i="23"/>
  <c r="Q29" i="23"/>
  <c r="J29" i="23" s="1"/>
  <c r="R29" i="23"/>
  <c r="L30" i="23"/>
  <c r="Q30" i="23"/>
  <c r="J30" i="23" s="1"/>
  <c r="M30" i="23" s="1"/>
  <c r="R30" i="23"/>
  <c r="J31" i="23"/>
  <c r="K31" i="23"/>
  <c r="L31" i="23"/>
  <c r="M31" i="23" s="1"/>
  <c r="Q31" i="23"/>
  <c r="R31" i="23"/>
  <c r="J32" i="23"/>
  <c r="M32" i="23" s="1"/>
  <c r="L32" i="23"/>
  <c r="Q32" i="23"/>
  <c r="K32" i="23" s="1"/>
  <c r="R32" i="23"/>
  <c r="K33" i="23"/>
  <c r="L33" i="23"/>
  <c r="Q33" i="23"/>
  <c r="J33" i="23" s="1"/>
  <c r="M33" i="23" s="1"/>
  <c r="R33" i="23"/>
  <c r="J34" i="23"/>
  <c r="M34" i="23" s="1"/>
  <c r="K34" i="23"/>
  <c r="N34" i="23" s="1"/>
  <c r="O34" i="23" s="1"/>
  <c r="L34" i="23"/>
  <c r="Q34" i="23"/>
  <c r="R34" i="23"/>
  <c r="J35" i="23"/>
  <c r="M35" i="23" s="1"/>
  <c r="L35" i="23"/>
  <c r="Q35" i="23"/>
  <c r="K35" i="23" s="1"/>
  <c r="N35" i="23" s="1"/>
  <c r="O35" i="23" s="1"/>
  <c r="R35" i="23"/>
  <c r="K36" i="23"/>
  <c r="L36" i="23"/>
  <c r="Q36" i="23"/>
  <c r="J36" i="23" s="1"/>
  <c r="M36" i="23" s="1"/>
  <c r="R36" i="23"/>
  <c r="L37" i="23"/>
  <c r="Q37" i="23"/>
  <c r="J37" i="23" s="1"/>
  <c r="M37" i="23" s="1"/>
  <c r="R37" i="23"/>
  <c r="L38" i="23"/>
  <c r="Q38" i="23"/>
  <c r="J38" i="23" s="1"/>
  <c r="R38" i="23"/>
  <c r="J39" i="23"/>
  <c r="M39" i="23" s="1"/>
  <c r="K39" i="23"/>
  <c r="N39" i="23" s="1"/>
  <c r="O39" i="23" s="1"/>
  <c r="L39" i="23"/>
  <c r="Q39" i="23"/>
  <c r="R39" i="23"/>
  <c r="J40" i="23"/>
  <c r="M40" i="23" s="1"/>
  <c r="L40" i="23"/>
  <c r="Q40" i="23"/>
  <c r="K40" i="23" s="1"/>
  <c r="N40" i="23" s="1"/>
  <c r="O40" i="23" s="1"/>
  <c r="R40" i="23"/>
  <c r="J9" i="23"/>
  <c r="K9" i="23"/>
  <c r="R9" i="23"/>
  <c r="Q9" i="23"/>
  <c r="C232" i="2"/>
  <c r="C229" i="2"/>
  <c r="C178" i="2"/>
  <c r="C171" i="2"/>
  <c r="P163" i="2"/>
  <c r="P162" i="2"/>
  <c r="P161" i="2"/>
  <c r="P160" i="2"/>
  <c r="P156" i="2"/>
  <c r="P155" i="2"/>
  <c r="P154" i="2"/>
  <c r="P153" i="2"/>
  <c r="P152" i="2"/>
  <c r="P147" i="2"/>
  <c r="P146" i="2"/>
  <c r="P145" i="2"/>
  <c r="P144" i="2"/>
  <c r="I142" i="2"/>
  <c r="P141" i="2"/>
  <c r="P140" i="2"/>
  <c r="P139" i="2"/>
  <c r="P138" i="2"/>
  <c r="P122" i="2"/>
  <c r="P59" i="2"/>
  <c r="P58" i="2"/>
  <c r="P57" i="2"/>
  <c r="P56" i="2"/>
  <c r="P55" i="2"/>
  <c r="P54" i="2"/>
  <c r="P53" i="2"/>
  <c r="P50" i="2"/>
  <c r="P49" i="2"/>
  <c r="P48" i="2"/>
  <c r="P47" i="2"/>
  <c r="P46" i="2"/>
  <c r="P45" i="2"/>
  <c r="P44" i="2"/>
  <c r="P43" i="2"/>
  <c r="P40" i="2"/>
  <c r="P39" i="2"/>
  <c r="P35" i="2"/>
  <c r="P34" i="2"/>
  <c r="P33" i="2"/>
  <c r="P32" i="2"/>
  <c r="P29" i="2"/>
  <c r="P28" i="2"/>
  <c r="P27" i="2"/>
  <c r="P26" i="2"/>
  <c r="P14" i="2"/>
  <c r="J184" i="2"/>
  <c r="P180" i="2"/>
  <c r="P179" i="2"/>
  <c r="P177" i="2"/>
  <c r="P176" i="2"/>
  <c r="P174" i="2"/>
  <c r="P173" i="2"/>
  <c r="P172" i="2"/>
  <c r="P170" i="2"/>
  <c r="P169" i="2"/>
  <c r="P167" i="2"/>
  <c r="P166" i="2"/>
  <c r="C164" i="2"/>
  <c r="O158" i="2"/>
  <c r="N158" i="2"/>
  <c r="M158" i="2"/>
  <c r="L158" i="2"/>
  <c r="K158" i="2"/>
  <c r="I158" i="2"/>
  <c r="H158" i="2"/>
  <c r="G158" i="2"/>
  <c r="F158" i="2"/>
  <c r="E158" i="2"/>
  <c r="D158" i="2"/>
  <c r="C158" i="2"/>
  <c r="P158" i="2" s="1"/>
  <c r="P157" i="2"/>
  <c r="P151" i="2"/>
  <c r="P150" i="2"/>
  <c r="P149" i="2"/>
  <c r="P148" i="2"/>
  <c r="C142" i="2"/>
  <c r="I136" i="2"/>
  <c r="H136" i="2"/>
  <c r="G136" i="2"/>
  <c r="F136" i="2"/>
  <c r="E136" i="2"/>
  <c r="D136" i="2"/>
  <c r="C136" i="2"/>
  <c r="P135" i="2"/>
  <c r="P134" i="2"/>
  <c r="P133" i="2"/>
  <c r="P132" i="2"/>
  <c r="P131" i="2"/>
  <c r="P130" i="2"/>
  <c r="N128" i="2"/>
  <c r="M128" i="2"/>
  <c r="L128" i="2"/>
  <c r="I128" i="2"/>
  <c r="H128" i="2"/>
  <c r="G128" i="2"/>
  <c r="F128" i="2"/>
  <c r="E128" i="2"/>
  <c r="D128" i="2"/>
  <c r="C128" i="2"/>
  <c r="P128" i="2" s="1"/>
  <c r="P127" i="2"/>
  <c r="P126" i="2"/>
  <c r="P125" i="2"/>
  <c r="P124" i="2"/>
  <c r="P123" i="2"/>
  <c r="P121" i="2"/>
  <c r="P120" i="2"/>
  <c r="P119" i="2"/>
  <c r="P118" i="2"/>
  <c r="P117" i="2"/>
  <c r="C109" i="2"/>
  <c r="P99" i="2"/>
  <c r="P98" i="2"/>
  <c r="L95" i="2"/>
  <c r="J93" i="2"/>
  <c r="I93" i="2"/>
  <c r="C93" i="2"/>
  <c r="P93" i="2"/>
  <c r="P91" i="2"/>
  <c r="P90" i="2"/>
  <c r="P89" i="2"/>
  <c r="D93" i="2"/>
  <c r="K86" i="2"/>
  <c r="J86" i="2"/>
  <c r="I86" i="2"/>
  <c r="H86" i="2"/>
  <c r="G86" i="2"/>
  <c r="F86" i="2"/>
  <c r="E86" i="2"/>
  <c r="D86" i="2"/>
  <c r="C86" i="2"/>
  <c r="C95" i="2" s="1"/>
  <c r="P84" i="2"/>
  <c r="P83" i="2"/>
  <c r="P82" i="2"/>
  <c r="P79" i="2"/>
  <c r="P78" i="2"/>
  <c r="P77" i="2"/>
  <c r="P76" i="2"/>
  <c r="P73" i="2"/>
  <c r="P72" i="2"/>
  <c r="P71" i="2"/>
  <c r="P70" i="2"/>
  <c r="P69" i="2"/>
  <c r="P68" i="2"/>
  <c r="P67" i="2"/>
  <c r="P66" i="2"/>
  <c r="P65" i="2"/>
  <c r="N61" i="2"/>
  <c r="M61" i="2"/>
  <c r="L61" i="2"/>
  <c r="K61" i="2"/>
  <c r="J61" i="2"/>
  <c r="I61" i="2"/>
  <c r="H61" i="2"/>
  <c r="G61" i="2"/>
  <c r="F61" i="2"/>
  <c r="E61" i="2"/>
  <c r="D61" i="2"/>
  <c r="C61" i="2"/>
  <c r="P38" i="2"/>
  <c r="P23" i="2"/>
  <c r="P22" i="2"/>
  <c r="P21" i="2"/>
  <c r="P20" i="2"/>
  <c r="P17" i="2"/>
  <c r="P16" i="2"/>
  <c r="P15" i="2"/>
  <c r="P61" i="2" l="1"/>
  <c r="O31" i="26"/>
  <c r="C107" i="2"/>
  <c r="P86" i="2"/>
  <c r="N25" i="23"/>
  <c r="O25" i="23" s="1"/>
  <c r="N31" i="23"/>
  <c r="O31" i="23" s="1"/>
  <c r="M38" i="23"/>
  <c r="M23" i="23"/>
  <c r="N19" i="23"/>
  <c r="O19" i="23" s="1"/>
  <c r="P16" i="23"/>
  <c r="M26" i="23"/>
  <c r="P26" i="23" s="1"/>
  <c r="N20" i="23"/>
  <c r="N16" i="23"/>
  <c r="O16" i="23" s="1"/>
  <c r="M29" i="23"/>
  <c r="N24" i="23"/>
  <c r="O24" i="23" s="1"/>
  <c r="M12" i="23"/>
  <c r="P12" i="23" s="1"/>
  <c r="P40" i="23"/>
  <c r="N33" i="23"/>
  <c r="O33" i="23" s="1"/>
  <c r="K29" i="23"/>
  <c r="N29" i="23" s="1"/>
  <c r="O29" i="23" s="1"/>
  <c r="K18" i="23"/>
  <c r="N18" i="23" s="1"/>
  <c r="O18" i="23" s="1"/>
  <c r="N21" i="23"/>
  <c r="O21" i="23" s="1"/>
  <c r="P14" i="23"/>
  <c r="K37" i="23"/>
  <c r="N37" i="23" s="1"/>
  <c r="K26" i="23"/>
  <c r="N26" i="23" s="1"/>
  <c r="O26" i="23" s="1"/>
  <c r="K15" i="23"/>
  <c r="N15" i="23" s="1"/>
  <c r="O15" i="23" s="1"/>
  <c r="K12" i="23"/>
  <c r="N12" i="23" s="1"/>
  <c r="O12" i="23" s="1"/>
  <c r="P35" i="23"/>
  <c r="K22" i="23"/>
  <c r="N22" i="23" s="1"/>
  <c r="O22" i="23" s="1"/>
  <c r="K30" i="23"/>
  <c r="N30" i="23" s="1"/>
  <c r="O30" i="23" s="1"/>
  <c r="K23" i="23"/>
  <c r="N23" i="23" s="1"/>
  <c r="O23" i="23" s="1"/>
  <c r="N13" i="23"/>
  <c r="O13" i="23" s="1"/>
  <c r="K38" i="23"/>
  <c r="N38" i="23" s="1"/>
  <c r="N32" i="23"/>
  <c r="O32" i="23" s="1"/>
  <c r="M19" i="23"/>
  <c r="P19" i="23" s="1"/>
  <c r="M17" i="23"/>
  <c r="P17" i="23" s="1"/>
  <c r="M13" i="23"/>
  <c r="K10" i="23"/>
  <c r="N10" i="23" s="1"/>
  <c r="O10" i="23" s="1"/>
  <c r="N36" i="23"/>
  <c r="O36" i="23" s="1"/>
  <c r="P39" i="23"/>
  <c r="P31" i="23"/>
  <c r="M27" i="23"/>
  <c r="P27" i="23" s="1"/>
  <c r="M25" i="23"/>
  <c r="P28" i="23"/>
  <c r="O28" i="23"/>
  <c r="P34" i="23"/>
  <c r="P18" i="23"/>
  <c r="P25" i="23"/>
  <c r="P20" i="23"/>
  <c r="O20" i="23"/>
  <c r="P10" i="23"/>
  <c r="P136" i="2"/>
  <c r="B14" i="13"/>
  <c r="J15" i="13"/>
  <c r="K15" i="13"/>
  <c r="L15" i="13"/>
  <c r="M15" i="13"/>
  <c r="N15" i="13"/>
  <c r="O15" i="13"/>
  <c r="P15" i="13"/>
  <c r="Q15" i="13"/>
  <c r="R15" i="13"/>
  <c r="S15" i="13"/>
  <c r="T15" i="13"/>
  <c r="U15" i="13"/>
  <c r="V15" i="13"/>
  <c r="W15" i="13"/>
  <c r="X15" i="13"/>
  <c r="Y15" i="13"/>
  <c r="Z15" i="13"/>
  <c r="I15" i="13"/>
  <c r="H14" i="13"/>
  <c r="F14" i="13" s="1"/>
  <c r="J109" i="2"/>
  <c r="I109" i="2"/>
  <c r="H109" i="2"/>
  <c r="G109" i="2"/>
  <c r="F109" i="2"/>
  <c r="E109" i="2"/>
  <c r="D109" i="2"/>
  <c r="I2" i="2"/>
  <c r="G3" i="2"/>
  <c r="C3" i="2"/>
  <c r="C2" i="2"/>
  <c r="P36" i="23" l="1"/>
  <c r="P24" i="23"/>
  <c r="O37" i="23"/>
  <c r="P37" i="23"/>
  <c r="P38" i="23"/>
  <c r="O38" i="23"/>
  <c r="P22" i="23"/>
  <c r="P33" i="23"/>
  <c r="P15" i="23"/>
  <c r="P30" i="23"/>
  <c r="P23" i="23"/>
  <c r="P32" i="23"/>
  <c r="P13" i="23"/>
  <c r="P29" i="23"/>
  <c r="P21" i="23"/>
  <c r="B38" i="24"/>
  <c r="B37" i="6"/>
  <c r="A1" i="6"/>
  <c r="G18" i="6"/>
  <c r="G12" i="6"/>
  <c r="G15" i="6"/>
  <c r="G14" i="6"/>
  <c r="G13" i="6"/>
  <c r="G10" i="6"/>
  <c r="G1" i="6"/>
  <c r="P8" i="23"/>
  <c r="M8" i="23"/>
  <c r="O8" i="23"/>
  <c r="N8" i="23"/>
  <c r="G16" i="6" l="1"/>
  <c r="H20" i="5" s="1"/>
  <c r="B7" i="24"/>
  <c r="B19" i="24"/>
  <c r="L9" i="23" l="1"/>
  <c r="P1" i="23"/>
  <c r="B6" i="23"/>
  <c r="B1" i="13"/>
  <c r="E37" i="7"/>
  <c r="C37" i="7"/>
  <c r="C22" i="7"/>
  <c r="C21" i="7"/>
  <c r="I17" i="13"/>
  <c r="I19" i="13" s="1"/>
  <c r="H18" i="13"/>
  <c r="C16" i="13"/>
  <c r="N9" i="23" l="1"/>
  <c r="O9" i="23" s="1"/>
  <c r="M9" i="23"/>
  <c r="C8" i="13"/>
  <c r="C5" i="13"/>
  <c r="P9" i="23" l="1"/>
  <c r="K258" i="2"/>
  <c r="J48" i="21" s="1"/>
  <c r="C12" i="13" s="1"/>
  <c r="B18" i="13"/>
  <c r="B17" i="13"/>
  <c r="B13" i="13"/>
  <c r="B12" i="13"/>
  <c r="B11" i="13"/>
  <c r="B10" i="13"/>
  <c r="H16" i="13"/>
  <c r="H10" i="13"/>
  <c r="Y17" i="13"/>
  <c r="Y19" i="13" s="1"/>
  <c r="E16" i="13"/>
  <c r="D16" i="13"/>
  <c r="P257" i="2"/>
  <c r="P256" i="2"/>
  <c r="P255" i="2"/>
  <c r="H41" i="21"/>
  <c r="H20" i="21"/>
  <c r="J42" i="21"/>
  <c r="C11" i="13" s="1"/>
  <c r="P21" i="21"/>
  <c r="P24" i="21" s="1"/>
  <c r="J20" i="21"/>
  <c r="H13" i="21"/>
  <c r="H40" i="21"/>
  <c r="J16" i="21"/>
  <c r="J15" i="21"/>
  <c r="H15" i="21"/>
  <c r="C15" i="13" l="1"/>
  <c r="P250" i="2"/>
  <c r="C18" i="24" s="1"/>
  <c r="H33" i="21"/>
  <c r="B1" i="12" l="1"/>
  <c r="A1" i="5"/>
  <c r="B1" i="21"/>
  <c r="B2" i="15"/>
  <c r="A1" i="23"/>
  <c r="A1" i="24"/>
  <c r="P264" i="2"/>
  <c r="C17" i="24" s="1"/>
  <c r="P263" i="2"/>
  <c r="O260" i="2"/>
  <c r="K260" i="2"/>
  <c r="J260" i="2"/>
  <c r="P254" i="2"/>
  <c r="P252" i="2"/>
  <c r="P251" i="2"/>
  <c r="P249" i="2"/>
  <c r="P248" i="2"/>
  <c r="P247" i="2"/>
  <c r="P246" i="2"/>
  <c r="P245" i="2"/>
  <c r="P244" i="2"/>
  <c r="P243" i="2"/>
  <c r="P241" i="2"/>
  <c r="P240" i="2"/>
  <c r="P239" i="2"/>
  <c r="P238" i="2"/>
  <c r="P237" i="2"/>
  <c r="P236" i="2"/>
  <c r="P235" i="2"/>
  <c r="P234" i="2"/>
  <c r="J258" i="2"/>
  <c r="C168" i="2"/>
  <c r="P231" i="2"/>
  <c r="P230" i="2"/>
  <c r="P228" i="2"/>
  <c r="P227" i="2"/>
  <c r="P226" i="2"/>
  <c r="P225" i="2"/>
  <c r="P224" i="2"/>
  <c r="P223" i="2"/>
  <c r="P222" i="2"/>
  <c r="P221" i="2"/>
  <c r="P220" i="2"/>
  <c r="P219" i="2"/>
  <c r="P216" i="2"/>
  <c r="P215" i="2"/>
  <c r="P214" i="2"/>
  <c r="P213" i="2"/>
  <c r="P212" i="2"/>
  <c r="P211" i="2"/>
  <c r="P209" i="2"/>
  <c r="P208" i="2"/>
  <c r="P207" i="2"/>
  <c r="P206" i="2"/>
  <c r="P210" i="2"/>
  <c r="N217" i="2"/>
  <c r="M217" i="2"/>
  <c r="L217" i="2"/>
  <c r="D217" i="2"/>
  <c r="C217" i="2"/>
  <c r="P203" i="2"/>
  <c r="P202" i="2"/>
  <c r="P201" i="2"/>
  <c r="P200" i="2"/>
  <c r="P199" i="2"/>
  <c r="P197" i="2"/>
  <c r="P196" i="2"/>
  <c r="P195" i="2"/>
  <c r="P194" i="2"/>
  <c r="P193" i="2"/>
  <c r="P191" i="2"/>
  <c r="P190" i="2"/>
  <c r="P189" i="2"/>
  <c r="E35" i="24" l="1"/>
  <c r="G35" i="24" s="1"/>
  <c r="C16" i="24"/>
  <c r="A6" i="7"/>
  <c r="A1" i="7"/>
  <c r="A1" i="14" l="1"/>
  <c r="K2" i="2" l="1"/>
  <c r="B1" i="8"/>
  <c r="D1" i="25"/>
  <c r="N242" i="2" l="1"/>
  <c r="M242" i="2"/>
  <c r="L242" i="2"/>
  <c r="I242" i="2"/>
  <c r="H242" i="2"/>
  <c r="G242" i="2"/>
  <c r="F242" i="2"/>
  <c r="E242" i="2"/>
  <c r="G31" i="6" s="1"/>
  <c r="D242" i="2"/>
  <c r="C242" i="2"/>
  <c r="N229" i="2"/>
  <c r="M229" i="2"/>
  <c r="L229" i="2"/>
  <c r="I229" i="2"/>
  <c r="I232" i="2" s="1"/>
  <c r="H229" i="2"/>
  <c r="H232" i="2" s="1"/>
  <c r="G229" i="2"/>
  <c r="G232" i="2" s="1"/>
  <c r="F229" i="2"/>
  <c r="F232" i="2" s="1"/>
  <c r="E229" i="2"/>
  <c r="E232" i="2" s="1"/>
  <c r="G30" i="6" s="1"/>
  <c r="D229" i="2"/>
  <c r="N198" i="2"/>
  <c r="N28" i="21" s="1"/>
  <c r="M198" i="2"/>
  <c r="L28" i="21" s="1"/>
  <c r="L198" i="2"/>
  <c r="J28" i="21" s="1"/>
  <c r="I198" i="2"/>
  <c r="H198" i="2"/>
  <c r="G198" i="2"/>
  <c r="F198" i="2"/>
  <c r="E198" i="2"/>
  <c r="D198" i="2"/>
  <c r="C198" i="2"/>
  <c r="I192" i="2"/>
  <c r="H192" i="2"/>
  <c r="G192" i="2"/>
  <c r="G204" i="2" s="1"/>
  <c r="F192" i="2"/>
  <c r="D192" i="2"/>
  <c r="C192" i="2"/>
  <c r="N192" i="2"/>
  <c r="M192" i="2"/>
  <c r="L192" i="2"/>
  <c r="E192" i="2"/>
  <c r="B25" i="24"/>
  <c r="B24" i="24"/>
  <c r="B15" i="24"/>
  <c r="B14" i="24"/>
  <c r="B13" i="24"/>
  <c r="B12" i="24"/>
  <c r="B11" i="24"/>
  <c r="B10" i="24"/>
  <c r="I181" i="2"/>
  <c r="H181" i="2"/>
  <c r="G181" i="2"/>
  <c r="F181" i="2"/>
  <c r="E181" i="2"/>
  <c r="D181" i="2"/>
  <c r="C181" i="2"/>
  <c r="I178" i="2"/>
  <c r="H178" i="2"/>
  <c r="G178" i="2"/>
  <c r="F178" i="2"/>
  <c r="E178" i="2"/>
  <c r="D178" i="2"/>
  <c r="I175" i="2"/>
  <c r="H175" i="2"/>
  <c r="G175" i="2"/>
  <c r="F175" i="2"/>
  <c r="E175" i="2"/>
  <c r="D175" i="2"/>
  <c r="C175" i="2"/>
  <c r="I171" i="2"/>
  <c r="H171" i="2"/>
  <c r="G171" i="2"/>
  <c r="F171" i="2"/>
  <c r="E171" i="2"/>
  <c r="D171" i="2"/>
  <c r="I168" i="2"/>
  <c r="H168" i="2"/>
  <c r="G168" i="2"/>
  <c r="F168" i="2"/>
  <c r="E168" i="2"/>
  <c r="D168" i="2"/>
  <c r="I164" i="2"/>
  <c r="H164" i="2"/>
  <c r="G164" i="2"/>
  <c r="F164" i="2"/>
  <c r="E164" i="2"/>
  <c r="G19" i="6" s="1"/>
  <c r="D164" i="2"/>
  <c r="O184" i="2"/>
  <c r="K184" i="2"/>
  <c r="H142" i="2"/>
  <c r="G142" i="2"/>
  <c r="F142" i="2"/>
  <c r="E142" i="2"/>
  <c r="D142" i="2"/>
  <c r="N184" i="2"/>
  <c r="M184" i="2"/>
  <c r="G11" i="6"/>
  <c r="H5" i="5"/>
  <c r="A3" i="5"/>
  <c r="C16" i="5"/>
  <c r="C12" i="5"/>
  <c r="C32" i="5"/>
  <c r="E182" i="2" l="1"/>
  <c r="G20" i="6" s="1"/>
  <c r="H28" i="21"/>
  <c r="N204" i="2"/>
  <c r="N27" i="21"/>
  <c r="M232" i="2"/>
  <c r="L31" i="21"/>
  <c r="D182" i="2"/>
  <c r="D184" i="2" s="1"/>
  <c r="P168" i="2"/>
  <c r="E204" i="2"/>
  <c r="G26" i="6"/>
  <c r="F182" i="2"/>
  <c r="M204" i="2"/>
  <c r="M260" i="2" s="1"/>
  <c r="L27" i="21"/>
  <c r="L232" i="2"/>
  <c r="J31" i="21"/>
  <c r="E184" i="2"/>
  <c r="H182" i="2"/>
  <c r="P175" i="2"/>
  <c r="C182" i="2"/>
  <c r="H27" i="21"/>
  <c r="H29" i="21" s="1"/>
  <c r="D232" i="2"/>
  <c r="H31" i="21"/>
  <c r="N232" i="2"/>
  <c r="N31" i="21"/>
  <c r="J32" i="21"/>
  <c r="L258" i="2"/>
  <c r="P181" i="2"/>
  <c r="L204" i="2"/>
  <c r="J27" i="21"/>
  <c r="P164" i="2"/>
  <c r="H22" i="21" s="1"/>
  <c r="P142" i="2"/>
  <c r="H19" i="21" s="1"/>
  <c r="P178" i="2"/>
  <c r="H32" i="21"/>
  <c r="P242" i="2"/>
  <c r="L32" i="21"/>
  <c r="M258" i="2"/>
  <c r="G182" i="2"/>
  <c r="G184" i="2" s="1"/>
  <c r="I182" i="2"/>
  <c r="D204" i="2"/>
  <c r="P171" i="2"/>
  <c r="N32" i="21"/>
  <c r="N258" i="2"/>
  <c r="I204" i="2"/>
  <c r="P198" i="2"/>
  <c r="H204" i="2"/>
  <c r="C204" i="2"/>
  <c r="P192" i="2"/>
  <c r="P229" i="2"/>
  <c r="F204" i="2"/>
  <c r="L184" i="2"/>
  <c r="J17" i="15"/>
  <c r="I13" i="15"/>
  <c r="P108" i="2"/>
  <c r="P258" i="2" l="1"/>
  <c r="P182" i="2"/>
  <c r="C184" i="2"/>
  <c r="D260" i="2"/>
  <c r="N260" i="2"/>
  <c r="P232" i="2"/>
  <c r="G28" i="6"/>
  <c r="G27" i="6"/>
  <c r="L260" i="2"/>
  <c r="C260" i="2"/>
  <c r="P204" i="2"/>
  <c r="O95" i="2"/>
  <c r="O107" i="2" s="1"/>
  <c r="N95" i="2"/>
  <c r="M95" i="2"/>
  <c r="H93" i="2"/>
  <c r="G93" i="2"/>
  <c r="F93" i="2"/>
  <c r="E93" i="2"/>
  <c r="K95" i="2"/>
  <c r="K102" i="2" s="1"/>
  <c r="P184" i="2" l="1"/>
  <c r="H23" i="21"/>
  <c r="K104" i="2"/>
  <c r="P102" i="2"/>
  <c r="D37" i="15"/>
  <c r="E95" i="2"/>
  <c r="J95" i="2"/>
  <c r="G95" i="2"/>
  <c r="D40" i="15"/>
  <c r="E30" i="15"/>
  <c r="D36" i="15"/>
  <c r="L103" i="2"/>
  <c r="F95" i="2"/>
  <c r="D95" i="2"/>
  <c r="H95" i="2"/>
  <c r="I95" i="2"/>
  <c r="E29" i="24"/>
  <c r="G29" i="24" s="1"/>
  <c r="L104" i="2" l="1"/>
  <c r="P103" i="2"/>
  <c r="E38" i="15"/>
  <c r="I25" i="15"/>
  <c r="C18" i="13" s="1"/>
  <c r="K107" i="2"/>
  <c r="L107" i="2"/>
  <c r="G1" i="2"/>
  <c r="A7" i="6" s="1"/>
  <c r="C3" i="8"/>
  <c r="A2" i="6" l="1"/>
  <c r="B3" i="24"/>
  <c r="B2" i="23"/>
  <c r="C1" i="13"/>
  <c r="A3" i="6"/>
  <c r="B4" i="24"/>
  <c r="B3" i="23"/>
  <c r="C2" i="13"/>
  <c r="E38" i="7"/>
  <c r="E36" i="7"/>
  <c r="E35" i="7"/>
  <c r="E34" i="7"/>
  <c r="E33" i="7"/>
  <c r="E32" i="7"/>
  <c r="E31" i="7"/>
  <c r="E30" i="7"/>
  <c r="E29" i="7"/>
  <c r="E28" i="7"/>
  <c r="E27" i="7"/>
  <c r="E26" i="7"/>
  <c r="E25" i="7"/>
  <c r="E24" i="7"/>
  <c r="E23" i="7"/>
  <c r="E20" i="7"/>
  <c r="E19" i="7"/>
  <c r="C32" i="7"/>
  <c r="C31" i="7"/>
  <c r="C30" i="7"/>
  <c r="C29" i="7"/>
  <c r="C28" i="7"/>
  <c r="C27" i="7"/>
  <c r="C26" i="7"/>
  <c r="C25" i="7"/>
  <c r="C24" i="7"/>
  <c r="C23" i="7"/>
  <c r="C19" i="7"/>
  <c r="H13" i="13" l="1"/>
  <c r="H11" i="13"/>
  <c r="H12" i="13"/>
  <c r="F10" i="13"/>
  <c r="T17" i="13"/>
  <c r="T19" i="13" s="1"/>
  <c r="S17" i="13"/>
  <c r="S19" i="13" s="1"/>
  <c r="R17" i="13"/>
  <c r="R19" i="13" s="1"/>
  <c r="Q17" i="13"/>
  <c r="Q19" i="13" s="1"/>
  <c r="M17" i="13"/>
  <c r="M19" i="13" s="1"/>
  <c r="P17" i="13"/>
  <c r="P19" i="13" s="1"/>
  <c r="O17" i="13"/>
  <c r="O19" i="13" s="1"/>
  <c r="N17" i="13"/>
  <c r="N19" i="13" s="1"/>
  <c r="L17" i="13"/>
  <c r="L19" i="13" s="1"/>
  <c r="D8" i="12"/>
  <c r="D7" i="12"/>
  <c r="D5" i="12"/>
  <c r="H17" i="13" l="1"/>
  <c r="H19" i="13" s="1"/>
  <c r="B19" i="14"/>
  <c r="C20" i="7"/>
  <c r="C38" i="7"/>
  <c r="C36" i="7"/>
  <c r="C35" i="7"/>
  <c r="C34" i="7"/>
  <c r="C33" i="7"/>
  <c r="J17" i="21"/>
  <c r="J24" i="21" s="1"/>
  <c r="N55" i="21"/>
  <c r="N54" i="21"/>
  <c r="L55" i="21"/>
  <c r="L54" i="21"/>
  <c r="J55" i="21"/>
  <c r="J54" i="21"/>
  <c r="H55" i="21"/>
  <c r="H54" i="21"/>
  <c r="N47" i="21" l="1"/>
  <c r="E13" i="13" s="1"/>
  <c r="L47" i="21"/>
  <c r="D13" i="13" s="1"/>
  <c r="J47" i="21"/>
  <c r="G13" i="13" s="1"/>
  <c r="F13" i="13" s="1"/>
  <c r="H47" i="21"/>
  <c r="H46" i="21"/>
  <c r="H35" i="21"/>
  <c r="H34" i="21"/>
  <c r="N30" i="21"/>
  <c r="L30" i="21"/>
  <c r="J30" i="21"/>
  <c r="H30" i="21"/>
  <c r="P51" i="21"/>
  <c r="C15" i="24" s="1"/>
  <c r="N20" i="21"/>
  <c r="L20" i="21"/>
  <c r="H17" i="21"/>
  <c r="N15" i="21"/>
  <c r="N24" i="21" s="1"/>
  <c r="E11" i="13" s="1"/>
  <c r="L15" i="21"/>
  <c r="P13" i="21"/>
  <c r="N13" i="21"/>
  <c r="L13" i="21"/>
  <c r="J13" i="21"/>
  <c r="P1" i="21"/>
  <c r="B7" i="21"/>
  <c r="L24" i="21" l="1"/>
  <c r="D11" i="13" s="1"/>
  <c r="H36" i="21"/>
  <c r="H43" i="21"/>
  <c r="P56" i="21"/>
  <c r="H49" i="21"/>
  <c r="L49" i="21"/>
  <c r="N49" i="21"/>
  <c r="J43" i="21"/>
  <c r="J49" i="21"/>
  <c r="J29" i="21"/>
  <c r="J36" i="21" s="1"/>
  <c r="G12" i="13" s="1"/>
  <c r="F12" i="13" s="1"/>
  <c r="L29" i="21"/>
  <c r="L36" i="21" s="1"/>
  <c r="D12" i="13" s="1"/>
  <c r="G11" i="13"/>
  <c r="N29" i="21"/>
  <c r="N36" i="21" s="1"/>
  <c r="E12" i="13" s="1"/>
  <c r="E15" i="13" s="1"/>
  <c r="E17" i="13" s="1"/>
  <c r="D6" i="12"/>
  <c r="G1" i="14"/>
  <c r="I19" i="15"/>
  <c r="D15" i="13" l="1"/>
  <c r="D17" i="13" s="1"/>
  <c r="G15" i="13"/>
  <c r="F11" i="13"/>
  <c r="F15" i="13" s="1"/>
  <c r="N51" i="21"/>
  <c r="C14" i="24" s="1"/>
  <c r="B3" i="15"/>
  <c r="B2" i="21"/>
  <c r="B4" i="15"/>
  <c r="B3" i="21"/>
  <c r="J51" i="21"/>
  <c r="C12" i="24" s="1"/>
  <c r="L51" i="21"/>
  <c r="C13" i="24" s="1"/>
  <c r="J17" i="13"/>
  <c r="J19" i="13" s="1"/>
  <c r="K17" i="13"/>
  <c r="K19" i="13" s="1"/>
  <c r="U17" i="13"/>
  <c r="U19" i="13" s="1"/>
  <c r="V17" i="13"/>
  <c r="V19" i="13" s="1"/>
  <c r="W17" i="13"/>
  <c r="W19" i="13" s="1"/>
  <c r="X17" i="13"/>
  <c r="X19" i="13" s="1"/>
  <c r="Z17" i="13"/>
  <c r="Z19" i="13" s="1"/>
  <c r="L56" i="21" l="1"/>
  <c r="N56" i="21"/>
  <c r="J56" i="21"/>
  <c r="E8" i="5"/>
  <c r="I44" i="15" l="1"/>
  <c r="I42" i="15"/>
  <c r="I14" i="15"/>
  <c r="I12" i="15"/>
  <c r="J2" i="15"/>
  <c r="B8" i="15"/>
  <c r="J15" i="15" l="1"/>
  <c r="I26" i="15"/>
  <c r="A3" i="7"/>
  <c r="A3" i="14"/>
  <c r="N101" i="2"/>
  <c r="E217" i="2"/>
  <c r="F217" i="2"/>
  <c r="F260" i="2" s="1"/>
  <c r="G217" i="2"/>
  <c r="G260" i="2" s="1"/>
  <c r="H217" i="2"/>
  <c r="H260" i="2" s="1"/>
  <c r="I217" i="2"/>
  <c r="I260" i="2" s="1"/>
  <c r="F184" i="2"/>
  <c r="H184" i="2"/>
  <c r="I184" i="2"/>
  <c r="H14" i="21"/>
  <c r="D13" i="15"/>
  <c r="D12" i="15"/>
  <c r="A7" i="14"/>
  <c r="A2" i="14"/>
  <c r="G16" i="13"/>
  <c r="G37" i="6"/>
  <c r="G107" i="2"/>
  <c r="F107" i="2"/>
  <c r="H107" i="2"/>
  <c r="I107" i="2"/>
  <c r="J107" i="2"/>
  <c r="M100" i="2"/>
  <c r="G1" i="7"/>
  <c r="A2" i="7"/>
  <c r="E5" i="5"/>
  <c r="E6" i="5"/>
  <c r="E7" i="5"/>
  <c r="E9" i="5"/>
  <c r="G17" i="6"/>
  <c r="G29" i="6" l="1"/>
  <c r="G33" i="6" s="1"/>
  <c r="G38" i="6" s="1"/>
  <c r="E260" i="2"/>
  <c r="N104" i="2"/>
  <c r="P101" i="2"/>
  <c r="M104" i="2"/>
  <c r="M107" i="2" s="1"/>
  <c r="P100" i="2"/>
  <c r="G22" i="6"/>
  <c r="F16" i="13"/>
  <c r="F17" i="13" s="1"/>
  <c r="G17" i="13"/>
  <c r="P217" i="2"/>
  <c r="P260" i="2" s="1"/>
  <c r="E34" i="24" s="1"/>
  <c r="G34" i="24" s="1"/>
  <c r="H18" i="21"/>
  <c r="H24" i="21" s="1"/>
  <c r="E107" i="2"/>
  <c r="E110" i="2" s="1"/>
  <c r="P109" i="2"/>
  <c r="D107" i="2"/>
  <c r="D110" i="2" s="1"/>
  <c r="I27" i="15"/>
  <c r="D18" i="13" s="1"/>
  <c r="N107" i="2"/>
  <c r="C110" i="2"/>
  <c r="C112" i="2" s="1"/>
  <c r="I20" i="15"/>
  <c r="C17" i="13"/>
  <c r="E22" i="15"/>
  <c r="I33" i="15"/>
  <c r="D41" i="15"/>
  <c r="D19" i="15"/>
  <c r="D25" i="15"/>
  <c r="D14" i="15"/>
  <c r="D26" i="15"/>
  <c r="D15" i="15"/>
  <c r="D27" i="15"/>
  <c r="D18" i="15"/>
  <c r="E23" i="15"/>
  <c r="I110" i="2"/>
  <c r="P95" i="2"/>
  <c r="F110" i="2"/>
  <c r="L112" i="2"/>
  <c r="G110" i="2"/>
  <c r="J110" i="2"/>
  <c r="H110" i="2"/>
  <c r="O112" i="2"/>
  <c r="G35" i="6" l="1"/>
  <c r="P104" i="2"/>
  <c r="E30" i="24"/>
  <c r="G30" i="24" s="1"/>
  <c r="P112" i="2"/>
  <c r="E21" i="7"/>
  <c r="D19" i="13"/>
  <c r="P107" i="2"/>
  <c r="J21" i="15"/>
  <c r="C14" i="12" s="1"/>
  <c r="E31" i="24"/>
  <c r="G31" i="24" s="1"/>
  <c r="P110" i="2"/>
  <c r="E32" i="24" s="1"/>
  <c r="G32" i="24" s="1"/>
  <c r="I12" i="5"/>
  <c r="E42" i="15"/>
  <c r="I28" i="15"/>
  <c r="E18" i="13" s="1"/>
  <c r="I34" i="15"/>
  <c r="C25" i="24" s="1"/>
  <c r="C26" i="24" s="1"/>
  <c r="E20" i="15"/>
  <c r="I29" i="15"/>
  <c r="G18" i="13" s="1"/>
  <c r="F18" i="13" s="1"/>
  <c r="F19" i="13" s="1"/>
  <c r="E16" i="15"/>
  <c r="E28" i="15"/>
  <c r="G112" i="2"/>
  <c r="H112" i="2"/>
  <c r="I112" i="2"/>
  <c r="E112" i="2"/>
  <c r="D112" i="2"/>
  <c r="F112" i="2"/>
  <c r="J112" i="2"/>
  <c r="N112" i="2"/>
  <c r="M112" i="2"/>
  <c r="P261" i="2" l="1"/>
  <c r="P265" i="2" s="1"/>
  <c r="E33" i="24"/>
  <c r="G33" i="24" s="1"/>
  <c r="E22" i="7"/>
  <c r="E19" i="13"/>
  <c r="A16" i="7"/>
  <c r="H16" i="5"/>
  <c r="I23" i="5" s="1"/>
  <c r="I26" i="5" s="1"/>
  <c r="I35" i="5" s="1"/>
  <c r="E44" i="15"/>
  <c r="E32" i="15"/>
  <c r="C13" i="12" s="1"/>
  <c r="H37" i="21"/>
  <c r="G19" i="13"/>
  <c r="I32" i="15"/>
  <c r="J35" i="15" s="1"/>
  <c r="C19" i="13"/>
  <c r="J30" i="15"/>
  <c r="K112" i="2"/>
  <c r="C7" i="13" l="1"/>
  <c r="E8" i="25" s="1"/>
  <c r="C15" i="12"/>
  <c r="H51" i="21"/>
  <c r="C19" i="24" s="1"/>
  <c r="J37" i="15"/>
  <c r="C20" i="24" s="1"/>
  <c r="C21" i="24" l="1"/>
  <c r="C22" i="24" s="1"/>
  <c r="E22" i="24" s="1"/>
  <c r="E10" i="25" s="1"/>
  <c r="C16" i="12"/>
  <c r="J39" i="15"/>
  <c r="H56"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Katherine Esterle</author>
    <author>Michael Waddell</author>
    <author>Katie Hoeller</author>
    <author>Denise Montpas</author>
  </authors>
  <commentList>
    <comment ref="B35" authorId="0" shapeId="0" xr:uid="{00000000-0006-0000-0100-000001000000}">
      <text>
        <r>
          <rPr>
            <b/>
            <sz val="9"/>
            <color indexed="81"/>
            <rFont val="Tahoma"/>
            <family val="2"/>
          </rPr>
          <t>The cost value for the scrip inventory balance on 6/30 should be entered here.</t>
        </r>
        <r>
          <rPr>
            <sz val="9"/>
            <color indexed="81"/>
            <rFont val="Tahoma"/>
            <family val="2"/>
          </rPr>
          <t xml:space="preserve">
</t>
        </r>
      </text>
    </comment>
    <comment ref="B50" authorId="1" shapeId="0" xr:uid="{EA1EC5E1-F141-4812-B8A7-035A8CCDFA6D}">
      <text>
        <r>
          <rPr>
            <b/>
            <sz val="10"/>
            <color indexed="81"/>
            <rFont val="Tahoma"/>
            <family val="2"/>
          </rPr>
          <t>This is a contra asset account. Enter amounts as a negative number</t>
        </r>
        <r>
          <rPr>
            <sz val="9"/>
            <color indexed="81"/>
            <rFont val="Tahoma"/>
            <family val="2"/>
          </rPr>
          <t xml:space="preserve">
</t>
        </r>
      </text>
    </comment>
    <comment ref="K55" authorId="1" shapeId="0" xr:uid="{0A8C8E4F-6135-4F5B-AA66-18D6885208AD}">
      <text>
        <r>
          <rPr>
            <sz val="9"/>
            <color indexed="81"/>
            <rFont val="Tahoma"/>
            <family val="2"/>
          </rPr>
          <t xml:space="preserve">Cemetery Perpetual Care Funds go here.
</t>
        </r>
      </text>
    </comment>
    <comment ref="B108" authorId="2" shapeId="0" xr:uid="{00000000-0006-0000-0100-000005000000}">
      <text>
        <r>
          <rPr>
            <b/>
            <sz val="10"/>
            <color indexed="81"/>
            <rFont val="Tahoma"/>
            <family val="2"/>
          </rPr>
          <t xml:space="preserve">Parish designated funds are unrestricted net assets that are shown as separate line items on the parish financial statements.  
</t>
        </r>
        <r>
          <rPr>
            <sz val="10"/>
            <color indexed="81"/>
            <rFont val="Tahoma"/>
            <family val="2"/>
          </rPr>
          <t xml:space="preserve">
</t>
        </r>
      </text>
    </comment>
    <comment ref="B109" authorId="2" shapeId="0" xr:uid="{00000000-0006-0000-0100-000006000000}">
      <text>
        <r>
          <rPr>
            <b/>
            <sz val="10"/>
            <color indexed="81"/>
            <rFont val="Tahoma"/>
            <family val="2"/>
          </rPr>
          <t xml:space="preserve">The Fixed Asset Fund Balance is calculated as the total of all fixed assets reported, minus any mortgage liability reported in account code 2720.
 </t>
        </r>
        <r>
          <rPr>
            <sz val="10"/>
            <color indexed="81"/>
            <rFont val="Tahoma"/>
            <family val="2"/>
          </rPr>
          <t xml:space="preserve">
</t>
        </r>
      </text>
    </comment>
    <comment ref="O148" authorId="3" shapeId="0" xr:uid="{00000000-0006-0000-0100-000008000000}">
      <text>
        <r>
          <rPr>
            <b/>
            <sz val="9"/>
            <color indexed="81"/>
            <rFont val="Tahoma"/>
            <family val="2"/>
          </rPr>
          <t>3455.2 may be positive or (negative) depending on whether parish/school is recipient or (provider)</t>
        </r>
      </text>
    </comment>
    <comment ref="O149" authorId="0" shapeId="0" xr:uid="{00000000-0006-0000-0100-000009000000}">
      <text>
        <r>
          <rPr>
            <b/>
            <sz val="9"/>
            <color indexed="81"/>
            <rFont val="Tahoma"/>
            <family val="2"/>
          </rPr>
          <t>3455.3 should be used for any COVID-19 relief received including ERTC.</t>
        </r>
      </text>
    </comment>
    <comment ref="B167" authorId="1" shapeId="0" xr:uid="{5E945713-BB64-499B-A2C7-D538248EE6DF}">
      <text>
        <r>
          <rPr>
            <b/>
            <sz val="9"/>
            <color indexed="81"/>
            <rFont val="Tahoma"/>
            <family val="2"/>
          </rPr>
          <t>Enter Expense as a Positive Number</t>
        </r>
        <r>
          <rPr>
            <sz val="9"/>
            <color indexed="81"/>
            <rFont val="Tahoma"/>
            <family val="2"/>
          </rPr>
          <t xml:space="preserve">
</t>
        </r>
      </text>
    </comment>
    <comment ref="B170" authorId="1" shapeId="0" xr:uid="{EC956343-7297-4777-BB55-A00F18BC31A8}">
      <text>
        <r>
          <rPr>
            <b/>
            <sz val="9"/>
            <color indexed="81"/>
            <rFont val="Tahoma"/>
            <family val="2"/>
          </rPr>
          <t>Enter Expense as a Positive Number</t>
        </r>
        <r>
          <rPr>
            <sz val="9"/>
            <color indexed="81"/>
            <rFont val="Tahoma"/>
            <family val="2"/>
          </rPr>
          <t xml:space="preserve">
</t>
        </r>
      </text>
    </comment>
    <comment ref="B174" authorId="1" shapeId="0" xr:uid="{093300A4-2940-4ECF-9A88-8D17527D56F6}">
      <text>
        <r>
          <rPr>
            <b/>
            <sz val="9"/>
            <color indexed="81"/>
            <rFont val="Tahoma"/>
            <family val="2"/>
          </rPr>
          <t>Enter Expense as a Positive Number</t>
        </r>
        <r>
          <rPr>
            <sz val="9"/>
            <color indexed="81"/>
            <rFont val="Tahoma"/>
            <family val="2"/>
          </rPr>
          <t xml:space="preserve">
</t>
        </r>
      </text>
    </comment>
    <comment ref="B177" authorId="1" shapeId="0" xr:uid="{985ACBAD-6A08-4E29-92B2-732F82D14E5E}">
      <text>
        <r>
          <rPr>
            <b/>
            <sz val="9"/>
            <color indexed="81"/>
            <rFont val="Tahoma"/>
            <family val="2"/>
          </rPr>
          <t>Enter Expense as a Positive Number</t>
        </r>
      </text>
    </comment>
    <comment ref="B180" authorId="1" shapeId="0" xr:uid="{1E3123D3-C21F-45CA-B009-F639E097391A}">
      <text>
        <r>
          <rPr>
            <b/>
            <sz val="9"/>
            <color indexed="81"/>
            <rFont val="Tahoma"/>
            <family val="2"/>
          </rPr>
          <t>Enter Expense as a Positive Number</t>
        </r>
        <r>
          <rPr>
            <sz val="9"/>
            <color indexed="81"/>
            <rFont val="Tahoma"/>
            <family val="2"/>
          </rPr>
          <t xml:space="preserve">
</t>
        </r>
      </text>
    </comment>
    <comment ref="B248" authorId="1" shapeId="0" xr:uid="{FFD3F468-C4FF-4520-9F55-331DCFCDB506}">
      <text>
        <r>
          <rPr>
            <b/>
            <sz val="9"/>
            <color indexed="81"/>
            <rFont val="Tahoma"/>
            <family val="2"/>
          </rPr>
          <t>Only use this account if your parish does not depreciate</t>
        </r>
        <r>
          <rPr>
            <sz val="9"/>
            <color indexed="81"/>
            <rFont val="Tahoma"/>
            <family val="2"/>
          </rPr>
          <t xml:space="preserve">
</t>
        </r>
      </text>
    </comment>
    <comment ref="B250" authorId="1" shapeId="0" xr:uid="{674650F5-B878-49D2-B891-E1C025040739}">
      <text>
        <r>
          <rPr>
            <b/>
            <sz val="9"/>
            <color indexed="81"/>
            <rFont val="Tahoma"/>
            <family val="2"/>
          </rPr>
          <t>amounts come from the "Depreciation Tab"</t>
        </r>
        <r>
          <rPr>
            <sz val="9"/>
            <color indexed="81"/>
            <rFont val="Tahoma"/>
            <family val="2"/>
          </rPr>
          <t xml:space="preserve">
</t>
        </r>
      </text>
    </comment>
    <comment ref="B251" authorId="3" shapeId="0" xr:uid="{00000000-0006-0000-0100-00000B000000}">
      <text>
        <r>
          <rPr>
            <b/>
            <sz val="9"/>
            <color indexed="81"/>
            <rFont val="Tahoma"/>
            <family val="2"/>
          </rPr>
          <t>4770 may be positive or (negative) depending on whether parish/school is (recipient) or provider of funds for shared expenses</t>
        </r>
      </text>
    </comment>
    <comment ref="E256" authorId="0" shapeId="0" xr:uid="{00000000-0006-0000-0100-00000C000000}">
      <text>
        <r>
          <rPr>
            <sz val="9"/>
            <color indexed="81"/>
            <rFont val="Tahoma"/>
            <family val="2"/>
          </rPr>
          <t>Enter the amount of cash support paid to an elementary school when the school's revenue and expenses are not reported as a part of the parish.  If an amount is entered in this field, do not enter other revenue or expenses in this column.</t>
        </r>
      </text>
    </comment>
    <comment ref="J257" authorId="0" shapeId="0" xr:uid="{00000000-0006-0000-0100-00000D000000}">
      <text>
        <r>
          <rPr>
            <sz val="9"/>
            <color indexed="81"/>
            <rFont val="Tahoma"/>
            <family val="2"/>
          </rPr>
          <t xml:space="preserve">Enter the amount paid to High Schools as a part of an agreement to provide a subsidy.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Katherine Esterle</author>
    <author>Michael Waddell</author>
  </authors>
  <commentList>
    <comment ref="C10" authorId="0" shapeId="0" xr:uid="{00000000-0006-0000-0300-000002000000}">
      <text>
        <r>
          <rPr>
            <sz val="9"/>
            <color indexed="81"/>
            <rFont val="Tahoma"/>
            <family val="2"/>
          </rPr>
          <t xml:space="preserve">This number should be cell I25 on the Balance Sheet of your 2023-2024 CFS.
</t>
        </r>
      </text>
    </comment>
    <comment ref="D10" authorId="0" shapeId="0" xr:uid="{7C71E2A1-AE19-4A9B-898A-FC4540BD805C}">
      <text>
        <r>
          <rPr>
            <sz val="9"/>
            <color indexed="81"/>
            <rFont val="Tahoma"/>
            <family val="2"/>
          </rPr>
          <t>This number should be from cell I27 on the Balance Sheet of your 2023-2024 CFS.</t>
        </r>
      </text>
    </comment>
    <comment ref="E10" authorId="1" shapeId="0" xr:uid="{AAE801AC-6E33-43CD-BFA6-7A16F71C9C02}">
      <text>
        <r>
          <rPr>
            <sz val="9"/>
            <color indexed="81"/>
            <rFont val="Tahoma"/>
            <family val="2"/>
          </rPr>
          <t xml:space="preserve">This number should be from cell I28 on the Balance Sheet of your 2023-2024 CFS
</t>
        </r>
      </text>
    </comment>
    <comment ref="G10" authorId="0" shapeId="0" xr:uid="{00000000-0006-0000-0300-000003000000}">
      <text>
        <r>
          <rPr>
            <sz val="9"/>
            <color indexed="81"/>
            <rFont val="Tahoma"/>
            <family val="2"/>
          </rPr>
          <t>This number should be cells I26 plus I29 on the Balance Sheet of your 2023-2024 CFS.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Waddell</author>
  </authors>
  <commentList>
    <comment ref="C1" authorId="0" shapeId="0" xr:uid="{B9F15E66-DE45-461C-BCCB-C0608F47A62F}">
      <text>
        <r>
          <rPr>
            <b/>
            <sz val="9"/>
            <color indexed="81"/>
            <rFont val="Tahoma"/>
            <family val="2"/>
          </rPr>
          <t>Michael Waddell:</t>
        </r>
        <r>
          <rPr>
            <sz val="9"/>
            <color indexed="81"/>
            <rFont val="Tahoma"/>
            <family val="2"/>
          </rPr>
          <t xml:space="preserve">
Import this data in cells B2:B5 next year.</t>
        </r>
      </text>
    </comment>
  </commentList>
</comments>
</file>

<file path=xl/sharedStrings.xml><?xml version="1.0" encoding="utf-8"?>
<sst xmlns="http://schemas.openxmlformats.org/spreadsheetml/2006/main" count="2247" uniqueCount="1343">
  <si>
    <t>Building Maintenance Supplies</t>
  </si>
  <si>
    <t>XX-4510</t>
  </si>
  <si>
    <t>Property and Liability Insurance</t>
  </si>
  <si>
    <t>XX-4520</t>
  </si>
  <si>
    <t>Property Taxes</t>
  </si>
  <si>
    <t>XX-4590</t>
  </si>
  <si>
    <t>Other Building Expenses</t>
  </si>
  <si>
    <t>XX-4610</t>
  </si>
  <si>
    <t>Legal and Accounting Fees</t>
  </si>
  <si>
    <t>XX-4620</t>
  </si>
  <si>
    <t>Meeting Expense</t>
  </si>
  <si>
    <t>XX-4630</t>
  </si>
  <si>
    <t>Mileage Reimbursement</t>
  </si>
  <si>
    <t>XX-4640</t>
  </si>
  <si>
    <t>Interest Expense</t>
  </si>
  <si>
    <t>XX-4660</t>
  </si>
  <si>
    <t>XX-4670</t>
  </si>
  <si>
    <t>XX-4680</t>
  </si>
  <si>
    <t>XX-4690</t>
  </si>
  <si>
    <t>XX-4710</t>
  </si>
  <si>
    <t>Bingo Concessions</t>
  </si>
  <si>
    <t>XX-4720</t>
  </si>
  <si>
    <t>Rental Expense</t>
  </si>
  <si>
    <t>XX-4730</t>
  </si>
  <si>
    <t>Dues and Subscriptions</t>
  </si>
  <si>
    <t>XX-4740</t>
  </si>
  <si>
    <t>XX-4750</t>
  </si>
  <si>
    <t>Volunteer Recognition Costs</t>
  </si>
  <si>
    <t>XX-4780</t>
  </si>
  <si>
    <t>Bad Debt Expense</t>
  </si>
  <si>
    <t>XX-4790</t>
  </si>
  <si>
    <t>Other Expense</t>
  </si>
  <si>
    <t>Cemetery Expenditures</t>
  </si>
  <si>
    <t>Consolidated/Collaborative School Support</t>
  </si>
  <si>
    <t>High School Support</t>
  </si>
  <si>
    <t>Unrealized gains on investments</t>
  </si>
  <si>
    <t>Unrealized losses on investments</t>
  </si>
  <si>
    <t>ACTUAL</t>
  </si>
  <si>
    <t>Acct. No.</t>
  </si>
  <si>
    <t>4020/4190</t>
  </si>
  <si>
    <t>4000/4190</t>
  </si>
  <si>
    <t>4200/4300</t>
  </si>
  <si>
    <t>4400/4500</t>
  </si>
  <si>
    <t xml:space="preserve"> 4600/4700</t>
  </si>
  <si>
    <t>Capital Expenditures</t>
  </si>
  <si>
    <r>
      <t xml:space="preserve">Total deductions from gross receipts </t>
    </r>
    <r>
      <rPr>
        <sz val="8"/>
        <rFont val="Arial"/>
        <family val="2"/>
      </rPr>
      <t>(line 2 plus line 3)</t>
    </r>
    <r>
      <rPr>
        <sz val="11"/>
        <rFont val="Arial"/>
        <family val="2"/>
      </rPr>
      <t>…………………</t>
    </r>
  </si>
  <si>
    <r>
      <t xml:space="preserve">Net assessable income </t>
    </r>
    <r>
      <rPr>
        <sz val="8"/>
        <rFont val="Arial"/>
        <family val="2"/>
      </rPr>
      <t>(line 1 minus line 4)</t>
    </r>
    <r>
      <rPr>
        <sz val="11"/>
        <rFont val="Arial"/>
        <family val="2"/>
      </rPr>
      <t>……………..</t>
    </r>
  </si>
  <si>
    <t>ARCHDIOCESAN ASSESSMENT FORM</t>
  </si>
  <si>
    <t>PARISH:</t>
  </si>
  <si>
    <t>PERSON PREPARING THIS REPORT:</t>
  </si>
  <si>
    <t xml:space="preserve">   (from Balance Sheet Long-Term Liabilities)</t>
  </si>
  <si>
    <t>…………………..</t>
  </si>
  <si>
    <t xml:space="preserve">This is the preliminary calculation of your Archdiocesan Assessment </t>
  </si>
  <si>
    <t xml:space="preserve">amount due.  Payments are due in quarterly installments on </t>
  </si>
  <si>
    <t>Revenues</t>
  </si>
  <si>
    <t>EXPLANATION OF RESTRICTED FUNDS</t>
  </si>
  <si>
    <t xml:space="preserve">IF YOUR BALANCE SHEET SHOWS A DOLLAR AMOUNT ON THE LINE LABELED </t>
  </si>
  <si>
    <t>INVESTMENTS-RESTRICTED, YOU MUST COMPLETE THIS FORM.</t>
  </si>
  <si>
    <t>Name of Fund</t>
  </si>
  <si>
    <t>Year End Value</t>
  </si>
  <si>
    <t>Depreciation Expense</t>
  </si>
  <si>
    <t>Restricted Funds</t>
  </si>
  <si>
    <t>ALL ENTRIES MADE ON THIS WORKSHEET</t>
  </si>
  <si>
    <t>MAP PARISH ACCOUNTING CODES TO THE ARCHDIOCESAN STANDARD ACCOUNTS BELOW</t>
  </si>
  <si>
    <t>Confidential Financial Statement</t>
  </si>
  <si>
    <t>General Information</t>
  </si>
  <si>
    <t>Balance Sheet Information</t>
  </si>
  <si>
    <t>Expenses</t>
  </si>
  <si>
    <t>Submitting the Report</t>
  </si>
  <si>
    <r>
      <t xml:space="preserve">Expenses are entered by ministry in columns C through J.  In order to provide meaningful comparative information, parishes are strongly encouraged to provide detail by ministry department.  Parishes with schools </t>
    </r>
    <r>
      <rPr>
        <u/>
        <sz val="12"/>
        <rFont val="Tahoma"/>
        <family val="2"/>
      </rPr>
      <t>must</t>
    </r>
    <r>
      <rPr>
        <sz val="12"/>
        <rFont val="Tahoma"/>
        <family val="2"/>
      </rPr>
      <t xml:space="preserve"> report at least a breakdown between parish and school.</t>
    </r>
  </si>
  <si>
    <t>NET:</t>
  </si>
  <si>
    <t>NET INCL OTHER:</t>
  </si>
  <si>
    <t>Operating</t>
  </si>
  <si>
    <t>Restricted</t>
  </si>
  <si>
    <t xml:space="preserve">If the parish rents space to a consolidated or collaborative school that operates as a separate entity, no expenses are allocated to the school ministry.  All expenses related to the building and its maintenance are expenses of the parish. </t>
  </si>
  <si>
    <t>Rel Ed:</t>
  </si>
  <si>
    <t>Purpose of Fund/Restrictions</t>
  </si>
  <si>
    <t>XX-4013</t>
  </si>
  <si>
    <t>XX-2070</t>
  </si>
  <si>
    <t>Accrued TSA Payable</t>
  </si>
  <si>
    <t>XX-1825</t>
  </si>
  <si>
    <t>Faith in Our Future Short-term Investments</t>
  </si>
  <si>
    <t>XX-1835</t>
  </si>
  <si>
    <t>Faith in Our Future Long-term Investments</t>
  </si>
  <si>
    <t>XX-1850</t>
  </si>
  <si>
    <t>Faith in Our Future Checking</t>
  </si>
  <si>
    <t>XX-2010</t>
  </si>
  <si>
    <t>Exchange Account</t>
  </si>
  <si>
    <t>Faith in Our Future Net Assets</t>
  </si>
  <si>
    <t>XX-3065</t>
  </si>
  <si>
    <t>Faith in Our Future Restricted Contributions</t>
  </si>
  <si>
    <t>XX-3475</t>
  </si>
  <si>
    <t>Faith in Our Future Investment Income</t>
  </si>
  <si>
    <t>Technology</t>
  </si>
  <si>
    <t>XX-4350</t>
  </si>
  <si>
    <t>Testing</t>
  </si>
  <si>
    <t>Faith in Our Future</t>
  </si>
  <si>
    <t>Parish Restr Funds</t>
  </si>
  <si>
    <t>Our Future</t>
  </si>
  <si>
    <t xml:space="preserve">Faith in </t>
  </si>
  <si>
    <t>Account Code</t>
  </si>
  <si>
    <t>You will need to close the parish books before you begin entering data to the CFS workbook. You will need to print both the Income and Expense (Profit and Loss) Statement and a Balance Sheet created by your accounting software.  If your affiliated organizations maintain their own records, you will need the same information from each of them before you begin.  If you do not use the standard chart of accounts, you must map your system codes or descriptions to the account codes provided on the data entry worksheet.  Local subaccounts must be rolled up into summary accounts.  The information that you report on the Confidential Financial Statement must equal the information that you report to the parish.</t>
  </si>
  <si>
    <t>The Fixed Asset Fund Balance is calculated on the worksheet as the total of all Fixed Asset entries less any associated long term debt.</t>
  </si>
  <si>
    <t xml:space="preserve">All transactions in and out of any restricted net asset, except transfers of funds from one investment account to another, must go through the profit and loss statement.  Changes in restricted net asset balances from one fiscal year to the next should be equal to the net of all activity reported on the profit and loss statement.  </t>
  </si>
  <si>
    <t>Signatures:</t>
  </si>
  <si>
    <t>The financial statements were communicated to our parishioners by (e.g., bulletin, newsletter, mailing):</t>
  </si>
  <si>
    <t>Cemeteries (Dept 92)</t>
  </si>
  <si>
    <t>Tuition paid to the parish that is passed on to a consolidated or collaborative school is not recorded as income.  If the total amount paid to the school is recorded as an expense, then the tuition amounts received are recorded as a reduction in the expense account.  Or, tuition is recorded in Accounts Payable when received and debited to Accounts Payable when remitted.</t>
  </si>
  <si>
    <t>Reimbursement for expenses is reported as a reduction in the appropriate expense category, not as income.</t>
  </si>
  <si>
    <t>PARISH CODE:</t>
  </si>
  <si>
    <t>CONFIDENTIAL FINANCIAL STATEMENT</t>
  </si>
  <si>
    <t>BALANCE SHEET</t>
  </si>
  <si>
    <t>FOR THE FISCAL YEAR ENDING</t>
  </si>
  <si>
    <t xml:space="preserve">Cash in Bank(s)-Gen'l    </t>
  </si>
  <si>
    <t xml:space="preserve">Cash in Bank(s)-Payroll       </t>
  </si>
  <si>
    <t xml:space="preserve">Accounts Receivable      </t>
  </si>
  <si>
    <t xml:space="preserve">Other Receivables             </t>
  </si>
  <si>
    <t>General Fund</t>
  </si>
  <si>
    <t>Parish Designated</t>
  </si>
  <si>
    <t>Fixed Assets Fund Bal</t>
  </si>
  <si>
    <t>PREPARED BY:</t>
  </si>
  <si>
    <t>PASTOR/PARISH DIRECTOR:</t>
  </si>
  <si>
    <t>PARISH NAME:</t>
  </si>
  <si>
    <t>Parish Code:</t>
  </si>
  <si>
    <t># Students:</t>
  </si>
  <si>
    <t>CITY:</t>
  </si>
  <si>
    <t>PERSON PREPARING REPORT:</t>
  </si>
  <si>
    <t>TITLE:</t>
  </si>
  <si>
    <t>Administrative</t>
  </si>
  <si>
    <t>Other</t>
  </si>
  <si>
    <t>Total</t>
  </si>
  <si>
    <t>Acct #</t>
  </si>
  <si>
    <t>Description</t>
  </si>
  <si>
    <t>(Depts 10-19)</t>
  </si>
  <si>
    <t>(Depts 20-32)</t>
  </si>
  <si>
    <t>Depts 34-39)</t>
  </si>
  <si>
    <t>(Depts 40-59)</t>
  </si>
  <si>
    <t>(Depts 60-75)</t>
  </si>
  <si>
    <t>(Dept 80)</t>
  </si>
  <si>
    <t>(Depts 90, 96)</t>
  </si>
  <si>
    <t>Support</t>
  </si>
  <si>
    <t>Parish</t>
  </si>
  <si>
    <t>1000 - CASH</t>
  </si>
  <si>
    <t>XX-1010</t>
  </si>
  <si>
    <t>Cash in Bank - General</t>
  </si>
  <si>
    <t>XX-1020</t>
  </si>
  <si>
    <t>Cash in Bank - Payroll</t>
  </si>
  <si>
    <t>XX-1030</t>
  </si>
  <si>
    <t>Petty Cash</t>
  </si>
  <si>
    <t>XX-1070</t>
  </si>
  <si>
    <t>Savings Accounts</t>
  </si>
  <si>
    <t>1100 - Receivables</t>
  </si>
  <si>
    <t>XX-1110</t>
  </si>
  <si>
    <t>Accounts Receivable - Tuition and Fees</t>
  </si>
  <si>
    <t>XX-1120</t>
  </si>
  <si>
    <t>Provision for Doubtful Accounts</t>
  </si>
  <si>
    <t>XX-1140</t>
  </si>
  <si>
    <t>Accounts Receivable - Miscellaneous</t>
  </si>
  <si>
    <t>XX-1160</t>
  </si>
  <si>
    <t>Notes Receivable</t>
  </si>
  <si>
    <t>XX-1210</t>
  </si>
  <si>
    <t>Prepaid Insurance</t>
  </si>
  <si>
    <t>XX-1220</t>
  </si>
  <si>
    <t>XX-1250</t>
  </si>
  <si>
    <t>Utility and other Deposits</t>
  </si>
  <si>
    <t>XX-1290</t>
  </si>
  <si>
    <t>Prepaid Expenses - Other</t>
  </si>
  <si>
    <t>1300 - Inventories</t>
  </si>
  <si>
    <t>XX-1310</t>
  </si>
  <si>
    <t>Book Inventory</t>
  </si>
  <si>
    <t>XX-1320</t>
  </si>
  <si>
    <t>Cafeteria Inventory</t>
  </si>
  <si>
    <t>XX-1330</t>
  </si>
  <si>
    <t>Instructional Supplies Inventory</t>
  </si>
  <si>
    <t>XX-1390</t>
  </si>
  <si>
    <t>Other Supply Inventory</t>
  </si>
  <si>
    <t>XX-1520</t>
  </si>
  <si>
    <t>XX-1530</t>
  </si>
  <si>
    <t>XX-1580</t>
  </si>
  <si>
    <t>Investments - Real Estate</t>
  </si>
  <si>
    <t>1700 - Fixed Assets</t>
  </si>
  <si>
    <t>XX-1710</t>
  </si>
  <si>
    <t>Land</t>
  </si>
  <si>
    <t>XX-1720</t>
  </si>
  <si>
    <t>Land Improvements</t>
  </si>
  <si>
    <t>XX-1730</t>
  </si>
  <si>
    <t>Buildings</t>
  </si>
  <si>
    <t>XX-1750</t>
  </si>
  <si>
    <t>Furniture and Fixtures</t>
  </si>
  <si>
    <t>XX-1770</t>
  </si>
  <si>
    <t>Equipment</t>
  </si>
  <si>
    <t>XX-1780</t>
  </si>
  <si>
    <t>Vehicles</t>
  </si>
  <si>
    <t>Construction in Progress</t>
  </si>
  <si>
    <t>XX-1820</t>
  </si>
  <si>
    <t>XX-1830</t>
  </si>
  <si>
    <t>TOTAL ASSETS</t>
  </si>
  <si>
    <t>2000 - Current Liabilities</t>
  </si>
  <si>
    <t>XX-2020</t>
  </si>
  <si>
    <t>Accounts Payable</t>
  </si>
  <si>
    <t>XX-2030</t>
  </si>
  <si>
    <t>Federal Withholding Taxes Payable</t>
  </si>
  <si>
    <t>XX-2040</t>
  </si>
  <si>
    <t>FICA Taxes Payable</t>
  </si>
  <si>
    <t>XX-2050</t>
  </si>
  <si>
    <t>State Withholding Taxes Payable</t>
  </si>
  <si>
    <t>XX-2060</t>
  </si>
  <si>
    <t>Accrued Payroll</t>
  </si>
  <si>
    <t>XX-2080</t>
  </si>
  <si>
    <t>Accrued Interest Payable</t>
  </si>
  <si>
    <t>XX-2090</t>
  </si>
  <si>
    <t>Other Current Liabilities</t>
  </si>
  <si>
    <t>2100 - Short-term Debt</t>
  </si>
  <si>
    <t>XX-2110</t>
  </si>
  <si>
    <t>Short-term Notes</t>
  </si>
  <si>
    <t>XX-2120</t>
  </si>
  <si>
    <t xml:space="preserve">2400 - Deferred Revenue </t>
  </si>
  <si>
    <t>XX-2410</t>
  </si>
  <si>
    <t>XX-2490</t>
  </si>
  <si>
    <t>TOTAL CURRENT LIABILITIES</t>
  </si>
  <si>
    <t>2700 - Long-term Liabilities</t>
  </si>
  <si>
    <t>XX-2710</t>
  </si>
  <si>
    <t>Notes Payable -- Banks</t>
  </si>
  <si>
    <t>XX-2720</t>
  </si>
  <si>
    <t>XX-2770</t>
  </si>
  <si>
    <t>TOTAL LONG-TERM LIABILITIES</t>
  </si>
  <si>
    <t>TOTAL LIABILITIES</t>
  </si>
  <si>
    <t>XX-2810</t>
  </si>
  <si>
    <t>XX-2820</t>
  </si>
  <si>
    <t>XX-2890</t>
  </si>
  <si>
    <t>TOTAL RESTRICTED NET ASSETS</t>
  </si>
  <si>
    <t>2900 Unrestricted Net Assets</t>
  </si>
  <si>
    <t>XX-2910</t>
  </si>
  <si>
    <t>XX-2920</t>
  </si>
  <si>
    <t>Parish--Designated Funds</t>
  </si>
  <si>
    <t>XX-2930</t>
  </si>
  <si>
    <t>Fixed Asset Fund Balance</t>
  </si>
  <si>
    <t>TOTAL UNRESTRICTED NET ASSETS</t>
  </si>
  <si>
    <t>TOTAL LIABILITIES &amp; NET ASSETS</t>
  </si>
  <si>
    <t>REVENUES</t>
  </si>
  <si>
    <t>3000 Contributions</t>
  </si>
  <si>
    <t>XX-3010</t>
  </si>
  <si>
    <t>XX-3020</t>
  </si>
  <si>
    <t>Offertory Collection</t>
  </si>
  <si>
    <t>XX-3030</t>
  </si>
  <si>
    <t>XX-3040</t>
  </si>
  <si>
    <t>Vigil Lights</t>
  </si>
  <si>
    <t>XX-3050</t>
  </si>
  <si>
    <t>Bequests</t>
  </si>
  <si>
    <t>XX-3060</t>
  </si>
  <si>
    <t>Donations</t>
  </si>
  <si>
    <t>XX-3070</t>
  </si>
  <si>
    <t>Special Collections for Others</t>
  </si>
  <si>
    <t>XX-3080</t>
  </si>
  <si>
    <t>Mass Stipends and Stole Fees</t>
  </si>
  <si>
    <t>XX-3090</t>
  </si>
  <si>
    <t>3100 Tuition and Program Fees</t>
  </si>
  <si>
    <t>XX-3110</t>
  </si>
  <si>
    <t>XX-3120</t>
  </si>
  <si>
    <t>Registration</t>
  </si>
  <si>
    <t>XX-3130</t>
  </si>
  <si>
    <t>Book and Supply Fees</t>
  </si>
  <si>
    <t>XX-3140</t>
  </si>
  <si>
    <t>XX-3190</t>
  </si>
  <si>
    <t>3300 Rentals</t>
  </si>
  <si>
    <t>XX-3310</t>
  </si>
  <si>
    <t>XX-3390</t>
  </si>
  <si>
    <t>XX-3410</t>
  </si>
  <si>
    <t>XX-3420</t>
  </si>
  <si>
    <t>Cafeteria</t>
  </si>
  <si>
    <t>XX-3440</t>
  </si>
  <si>
    <t>Bingo and Other Program Concessions</t>
  </si>
  <si>
    <t>XX-3450</t>
  </si>
  <si>
    <t>Government Assistance</t>
  </si>
  <si>
    <t>XX-3460</t>
  </si>
  <si>
    <t>Archdiocesan Assistance</t>
  </si>
  <si>
    <t>XX-3470</t>
  </si>
  <si>
    <t>Investment Income</t>
  </si>
  <si>
    <t>XX-3480</t>
  </si>
  <si>
    <t>Publications</t>
  </si>
  <si>
    <t>XX-3520</t>
  </si>
  <si>
    <t>92-3000</t>
  </si>
  <si>
    <t>Cemetery Receipts</t>
  </si>
  <si>
    <t>3600 Fund Raising and Activity Events</t>
  </si>
  <si>
    <t>XX-3610</t>
  </si>
  <si>
    <t>Bingo</t>
  </si>
  <si>
    <t>XX-3620</t>
  </si>
  <si>
    <t>XX-3630</t>
  </si>
  <si>
    <t>Activity Fees</t>
  </si>
  <si>
    <t>XX-3690</t>
  </si>
  <si>
    <t>EXPENSES</t>
  </si>
  <si>
    <t>4000/4100 Salaries and Benefits</t>
  </si>
  <si>
    <t>XX-4010</t>
  </si>
  <si>
    <t>Salaries</t>
  </si>
  <si>
    <t>XX-4030</t>
  </si>
  <si>
    <t>Unemployment Benefit Premiums</t>
  </si>
  <si>
    <t>XX-4040</t>
  </si>
  <si>
    <t>Employer's Portion of FICA Tax</t>
  </si>
  <si>
    <t>XX-4050</t>
  </si>
  <si>
    <t>Emplr's Portion - Hosp and Dent Ins</t>
  </si>
  <si>
    <t>XX-4060</t>
  </si>
  <si>
    <t>XX-4080</t>
  </si>
  <si>
    <t>Continuing Education</t>
  </si>
  <si>
    <t>XX-4090</t>
  </si>
  <si>
    <t>Auto Allowance</t>
  </si>
  <si>
    <t>XX-4110</t>
  </si>
  <si>
    <t>Food and Living Allowance</t>
  </si>
  <si>
    <t>XX-4190</t>
  </si>
  <si>
    <t>4200 Supplies and Purch Services</t>
  </si>
  <si>
    <t>XX-4210</t>
  </si>
  <si>
    <t>XX-4220</t>
  </si>
  <si>
    <t>Postage</t>
  </si>
  <si>
    <t>XX-4230</t>
  </si>
  <si>
    <t>Books/Consumables</t>
  </si>
  <si>
    <t>XX-4240</t>
  </si>
  <si>
    <t>Clothing and Shelter</t>
  </si>
  <si>
    <t>XX-4250</t>
  </si>
  <si>
    <t>Direct Assistance</t>
  </si>
  <si>
    <t>XX-4260</t>
  </si>
  <si>
    <t>A-V Materials</t>
  </si>
  <si>
    <t>XX-4270</t>
  </si>
  <si>
    <t>Food and Meals</t>
  </si>
  <si>
    <t>XX-4320</t>
  </si>
  <si>
    <t>XX-4340</t>
  </si>
  <si>
    <t>Professional Services</t>
  </si>
  <si>
    <t>XX-4390</t>
  </si>
  <si>
    <t xml:space="preserve">4400/4500 Building &amp; Grounds </t>
  </si>
  <si>
    <t xml:space="preserve"> XX-4410</t>
  </si>
  <si>
    <t>Telephone</t>
  </si>
  <si>
    <t>XX-4420</t>
  </si>
  <si>
    <t>Heat</t>
  </si>
  <si>
    <t>XX-4430</t>
  </si>
  <si>
    <t>Electric</t>
  </si>
  <si>
    <t>XX-4440</t>
  </si>
  <si>
    <t>Water and Sewer</t>
  </si>
  <si>
    <t>XX-4450</t>
  </si>
  <si>
    <t>Maintenance of Grounds</t>
  </si>
  <si>
    <t>XX-4460</t>
  </si>
  <si>
    <t>Repair &amp; Maint of Buildings</t>
  </si>
  <si>
    <t>XX-4470</t>
  </si>
  <si>
    <t>Repair &amp; Maint of Furn &amp; Equip</t>
  </si>
  <si>
    <t>XX-4480</t>
  </si>
  <si>
    <t>Column (M) is used to report data related to Faith in Our Future capital campaign activity.</t>
  </si>
  <si>
    <t xml:space="preserve">Column (K) is used to report data related to all restricted fund balances for cemeteries.  </t>
  </si>
  <si>
    <r>
      <t>Please provide information on each restricted net asset reported on the Balance Sheet included in</t>
    </r>
    <r>
      <rPr>
        <i/>
        <sz val="10"/>
        <rFont val="Arial"/>
        <family val="2"/>
      </rPr>
      <t xml:space="preserve"> accounts</t>
    </r>
  </si>
  <si>
    <r>
      <rPr>
        <sz val="10"/>
        <rFont val="Tahoma"/>
        <family val="2"/>
      </rPr>
      <t>Do not include cemetery amounts in this section.</t>
    </r>
    <r>
      <rPr>
        <i/>
        <sz val="10"/>
        <rFont val="Tahoma"/>
        <family val="2"/>
      </rPr>
      <t xml:space="preserve">  Explain any differences below.</t>
    </r>
  </si>
  <si>
    <t>Special Restricted Parish Collections</t>
  </si>
  <si>
    <t>Major Maintenance and Capital Expense</t>
  </si>
  <si>
    <t>CONFIDENTIAL FINANCIAL STATEMENT DATA ENTRY WORKSHEET FOR THE FISCAL YEAR</t>
  </si>
  <si>
    <t>AS OF</t>
  </si>
  <si>
    <t>Office of Parish Financial Consulting.  You will be sent a statement of the actual</t>
  </si>
  <si>
    <t>Deanery:</t>
  </si>
  <si>
    <t xml:space="preserve">The Assessment worksheet is automatically populated from information that is entered on the Data Entry worksheet.  The calculation includes a credit for students enrolled in a K5-8 parish school and a credit for long-term debt.  </t>
  </si>
  <si>
    <t>School K5-8:</t>
  </si>
  <si>
    <t>OTHER NON-CASH TRANSACTIONS:</t>
  </si>
  <si>
    <t>Credit for parish elementary school students K5-8:</t>
  </si>
  <si>
    <t>Cemetery</t>
  </si>
  <si>
    <t>Balance from Operations</t>
  </si>
  <si>
    <t>Plus/Less Unrealized Gains/Losses</t>
  </si>
  <si>
    <t>Amount reported on CFS B/S</t>
  </si>
  <si>
    <t>Difference</t>
  </si>
  <si>
    <t>As required by Archdiocesan policy, a copy of the parish annual financial statement has been submitted to the Archdiocese.  We assert that the parish Finance Council has met and reviewed the Balance Sheet and Statement of Receipts and Disbursements for the parish, that these statements have been presented to the Pastoral Council, and that a summary of the financial statements with the same information has been communicated to our parishioners.</t>
  </si>
  <si>
    <t>If there is a known reconciliation difference, please provide an explanation below:</t>
  </si>
  <si>
    <t>Endowment &amp; All Other Restricted</t>
  </si>
  <si>
    <t>K-8 School (choose from list):</t>
  </si>
  <si>
    <t>Other information (provide commentary below):</t>
  </si>
  <si>
    <t>Other Parish School Support (enter name(s)):</t>
  </si>
  <si>
    <t>Inter-parish Pandemic Assistance</t>
  </si>
  <si>
    <t>XX-3455.2</t>
  </si>
  <si>
    <t>XX-3455.3</t>
  </si>
  <si>
    <t>Other Pandemic Assistance</t>
  </si>
  <si>
    <t>Pandemic Assistance</t>
  </si>
  <si>
    <t xml:space="preserve">September 1, December 1, March 1, and June 1…………... </t>
  </si>
  <si>
    <t>XX-4770</t>
  </si>
  <si>
    <t>Shared Expense Reimbursement</t>
  </si>
  <si>
    <t>Purpose of Funds Received</t>
  </si>
  <si>
    <t>Total Revenue</t>
  </si>
  <si>
    <t>Example:</t>
  </si>
  <si>
    <t>EXPLANATION OF COVID-19 RELATED INCOME</t>
  </si>
  <si>
    <t>Inter-Parish Pandemic Assistance</t>
  </si>
  <si>
    <t xml:space="preserve">Parishes are instructed to use the COVID-19 Accounting Manual to determine how to book all COVID-19 related loans, grants and income. </t>
  </si>
  <si>
    <t>Prepaid Retirement and Health Insurance</t>
  </si>
  <si>
    <t>COVID-19 Relief</t>
  </si>
  <si>
    <t>TOTAL REVENUES:</t>
  </si>
  <si>
    <t>TOTAL EXPENSES:</t>
  </si>
  <si>
    <t>Relief</t>
  </si>
  <si>
    <t>Unrealized Gains</t>
  </si>
  <si>
    <t>Retained Earnings Roll Forward</t>
  </si>
  <si>
    <t>Difference - $</t>
  </si>
  <si>
    <t>Difference - %</t>
  </si>
  <si>
    <t>Love One Another (LOA)</t>
  </si>
  <si>
    <t>XX-2850</t>
  </si>
  <si>
    <t>Another</t>
  </si>
  <si>
    <t>Love One Another Investment Income</t>
  </si>
  <si>
    <t>Total Contributions</t>
  </si>
  <si>
    <t>Total Tuition and Program Fees</t>
  </si>
  <si>
    <t>Total Other Revenue</t>
  </si>
  <si>
    <t>Total Fundraising Revenue</t>
  </si>
  <si>
    <t>Total Salaries and Benefits</t>
  </si>
  <si>
    <t>Total Supplies and Purch Services</t>
  </si>
  <si>
    <t>Total Buildings &amp; Grounds</t>
  </si>
  <si>
    <t>Total Other Expense</t>
  </si>
  <si>
    <t xml:space="preserve">Column (L) is used to report data related to all restricted fund balances except for cemeteries, Faith In Our Future, and Love One Another.  Contributions, interest income, disbursements made from restricted funds, investment account balances and other bank balances for all restricted funds are entered in this column.  You must enter the fund balance (equity) amounts as Scholarship, Endowment or Other Restricted Funds.  Note the default is Other Restricted Funds; this category will automatically adjust to balance your entries.  The net asset balance for the General Fund (Retained Earnings) is calculated on this worksheet.  The General Fund balance will be adjusted for the value of assets held in the parish unrestricted accounts that are part of the restricted net asset balances.  </t>
  </si>
  <si>
    <t>Love One Another Restricted Contributions</t>
  </si>
  <si>
    <t>Love One Another Long-term Investments</t>
  </si>
  <si>
    <t>Love One Another Net Assets</t>
  </si>
  <si>
    <r>
      <t xml:space="preserve">numbered 28xx.  </t>
    </r>
    <r>
      <rPr>
        <i/>
        <sz val="10"/>
        <rFont val="Arial"/>
        <family val="2"/>
      </rPr>
      <t xml:space="preserve">The total of all items listed below must equal the amount that appears on the </t>
    </r>
    <r>
      <rPr>
        <b/>
        <i/>
        <sz val="10"/>
        <rFont val="Arial"/>
        <family val="2"/>
      </rPr>
      <t>Balance Sheet.</t>
    </r>
  </si>
  <si>
    <t>The total of all funds listed in accounts 1810 - 1850 must equal the total of accounts 2810 - 2890.</t>
  </si>
  <si>
    <t>Column (O) is used to report COVID-19 pandemic assistance activity.</t>
  </si>
  <si>
    <t>ERTC Received</t>
  </si>
  <si>
    <t>ERTC for shared staff with St. John</t>
  </si>
  <si>
    <t>Please provide the total of all COVID-19 revenue received, including:
EIDL Grants, ESSER/GEER, EANS, City Forward Grants, ERTC,  FFCRA, etc.</t>
  </si>
  <si>
    <t>PREPARER'S PHONE NUMBER:</t>
  </si>
  <si>
    <t xml:space="preserve">Petty Cash           </t>
  </si>
  <si>
    <t xml:space="preserve">Savings Account(s)      </t>
  </si>
  <si>
    <t xml:space="preserve">  1000 TOTAL CASH            </t>
  </si>
  <si>
    <t xml:space="preserve">  1100 TOTAL RECEIVABLES</t>
  </si>
  <si>
    <t xml:space="preserve">  1300 TOTAL INVENTORIES</t>
  </si>
  <si>
    <t xml:space="preserve">  1200 TOTAL PREPAIDS</t>
  </si>
  <si>
    <t xml:space="preserve">  1500 TOTAL INVESTMENTS</t>
  </si>
  <si>
    <t xml:space="preserve">  1700 TOTAL FIXED ASSETS</t>
  </si>
  <si>
    <t xml:space="preserve">  1000-1700 TOTAL UNRESTRICTED ASSETS</t>
  </si>
  <si>
    <t xml:space="preserve">Current Liabilities </t>
  </si>
  <si>
    <t>Deferred Revenue</t>
  </si>
  <si>
    <t xml:space="preserve">  2000-2400 TOTAL CURRENT LIABILITIES</t>
  </si>
  <si>
    <t xml:space="preserve">  2700 TOTAL LONG-TERM LIABILITIES</t>
  </si>
  <si>
    <t>Cemetery Cash in Bank(s)</t>
  </si>
  <si>
    <t>Cemetery Fixed Assets</t>
  </si>
  <si>
    <t>Cemetery Investments</t>
  </si>
  <si>
    <t xml:space="preserve">  TOTAL LIABILITIES- CEMETERY</t>
  </si>
  <si>
    <t xml:space="preserve">  TOTAL ASSETS- CEMETERY</t>
  </si>
  <si>
    <t>Restricted Cash in Bank(s)</t>
  </si>
  <si>
    <t>Restricted Investments</t>
  </si>
  <si>
    <t xml:space="preserve">  TOTAL RESTRICTED ASSETS</t>
  </si>
  <si>
    <t>UNRESTRICTED ASSETS</t>
  </si>
  <si>
    <t>UNRESTRICTED LIABILITIES</t>
  </si>
  <si>
    <t>RESTRICTED FUNDS</t>
  </si>
  <si>
    <t>NET ASSETS</t>
  </si>
  <si>
    <t xml:space="preserve">  2800 TOTAL RESTRICTED NET ASSETS</t>
  </si>
  <si>
    <t xml:space="preserve">  2900 TOTAL UNRESTRICTED NET ASSETS</t>
  </si>
  <si>
    <t xml:space="preserve">  2800-2900 TOTAL NET ASSETS</t>
  </si>
  <si>
    <t>2000- 2900 TOTAL LIABILITIES &amp; NET ASSETS</t>
  </si>
  <si>
    <t xml:space="preserve">  2000-2700 TOTAL UNRESTRICTED LIABILITIES</t>
  </si>
  <si>
    <t>PREPARER'S EMAIL:</t>
  </si>
  <si>
    <t>Total Endowment &amp; All Other Restricted</t>
  </si>
  <si>
    <t>A04</t>
  </si>
  <si>
    <t>St. John the Baptist</t>
  </si>
  <si>
    <t>Clyman</t>
  </si>
  <si>
    <t>Dodge</t>
  </si>
  <si>
    <t>A08</t>
  </si>
  <si>
    <t>St. Andrew</t>
  </si>
  <si>
    <t>Lomira</t>
  </si>
  <si>
    <t>A09</t>
  </si>
  <si>
    <t xml:space="preserve">St. Mary </t>
  </si>
  <si>
    <t>A12</t>
  </si>
  <si>
    <t>Mayville</t>
  </si>
  <si>
    <t>A13</t>
  </si>
  <si>
    <t xml:space="preserve">St. Matthew </t>
  </si>
  <si>
    <t>Neosho</t>
  </si>
  <si>
    <t>A15</t>
  </si>
  <si>
    <t>Holy Family</t>
  </si>
  <si>
    <t>Reeseville</t>
  </si>
  <si>
    <t>A16</t>
  </si>
  <si>
    <t>St. Columbkille</t>
  </si>
  <si>
    <t>Elba</t>
  </si>
  <si>
    <t>A17</t>
  </si>
  <si>
    <t xml:space="preserve">St. John </t>
  </si>
  <si>
    <t>Rubicon</t>
  </si>
  <si>
    <t>A18</t>
  </si>
  <si>
    <t>St. Theresa</t>
  </si>
  <si>
    <t>Theresa</t>
  </si>
  <si>
    <t>A21</t>
  </si>
  <si>
    <t>Annunciation</t>
  </si>
  <si>
    <t>Fox Lake</t>
  </si>
  <si>
    <t>A23</t>
  </si>
  <si>
    <t>Beaver Dam</t>
  </si>
  <si>
    <t>A24</t>
  </si>
  <si>
    <t xml:space="preserve">Sacred Heart </t>
  </si>
  <si>
    <t>Horicon</t>
  </si>
  <si>
    <t>B31</t>
  </si>
  <si>
    <t xml:space="preserve">Holy Family </t>
  </si>
  <si>
    <t>Fond du Lac</t>
  </si>
  <si>
    <t>B32</t>
  </si>
  <si>
    <t>Sons of Zebedee: Ss. James and John</t>
  </si>
  <si>
    <t>Byron</t>
  </si>
  <si>
    <t>B33</t>
  </si>
  <si>
    <t>Shepherd of the Hills</t>
  </si>
  <si>
    <t>Eden</t>
  </si>
  <si>
    <t>B34</t>
  </si>
  <si>
    <t xml:space="preserve">St. Catherine of Siena </t>
  </si>
  <si>
    <t>Ripon</t>
  </si>
  <si>
    <t>B36</t>
  </si>
  <si>
    <t>Campbellsport</t>
  </si>
  <si>
    <t>B37</t>
  </si>
  <si>
    <t>St. Joseph</t>
  </si>
  <si>
    <t>Waupun</t>
  </si>
  <si>
    <t>B38</t>
  </si>
  <si>
    <t>Our Lady of the HolyLand</t>
  </si>
  <si>
    <t>Mt. Calvary</t>
  </si>
  <si>
    <t>C01</t>
  </si>
  <si>
    <t>St. Francis Xavier</t>
  </si>
  <si>
    <t>Kansasville</t>
  </si>
  <si>
    <t>Kenosha</t>
  </si>
  <si>
    <t>C03</t>
  </si>
  <si>
    <t xml:space="preserve">St. Anthony </t>
  </si>
  <si>
    <t>C06</t>
  </si>
  <si>
    <t xml:space="preserve">St. James the Apostle </t>
  </si>
  <si>
    <t>C07</t>
  </si>
  <si>
    <t>St. Mark</t>
  </si>
  <si>
    <t>C08</t>
  </si>
  <si>
    <t>C09</t>
  </si>
  <si>
    <t>Our Lady of Mount Carmel</t>
  </si>
  <si>
    <t>C10</t>
  </si>
  <si>
    <t>C11</t>
  </si>
  <si>
    <t xml:space="preserve">St. Peter </t>
  </si>
  <si>
    <t>C12</t>
  </si>
  <si>
    <t xml:space="preserve">St. Therese </t>
  </si>
  <si>
    <t>C14</t>
  </si>
  <si>
    <t xml:space="preserve">St. Alphonsus </t>
  </si>
  <si>
    <t>New Munster</t>
  </si>
  <si>
    <t>C15</t>
  </si>
  <si>
    <t>Union Grove</t>
  </si>
  <si>
    <t>C16</t>
  </si>
  <si>
    <t>St. John the Evangelist</t>
  </si>
  <si>
    <t>Twin Lakes</t>
  </si>
  <si>
    <t>C19</t>
  </si>
  <si>
    <t>St. Anne</t>
  </si>
  <si>
    <t>Pleasant Prairie</t>
  </si>
  <si>
    <t>C20</t>
  </si>
  <si>
    <t xml:space="preserve">St. Elizabeth </t>
  </si>
  <si>
    <t>C21</t>
  </si>
  <si>
    <t xml:space="preserve">Holy Cross </t>
  </si>
  <si>
    <t>Bristol</t>
  </si>
  <si>
    <t>D01</t>
  </si>
  <si>
    <t>St. Eugene</t>
  </si>
  <si>
    <t>Fox Point</t>
  </si>
  <si>
    <t>Milwaukee</t>
  </si>
  <si>
    <t>D02</t>
  </si>
  <si>
    <t>Cathedral of St John the Evangelist</t>
  </si>
  <si>
    <t>D04</t>
  </si>
  <si>
    <t>D09</t>
  </si>
  <si>
    <t>St. Francis of Assisi</t>
  </si>
  <si>
    <t>D11</t>
  </si>
  <si>
    <t>Gesu</t>
  </si>
  <si>
    <t>D16</t>
  </si>
  <si>
    <t>Old St. Mary</t>
  </si>
  <si>
    <t>D18</t>
  </si>
  <si>
    <t>St. Michael</t>
  </si>
  <si>
    <t>D20</t>
  </si>
  <si>
    <t xml:space="preserve">SS. Peter and Paul </t>
  </si>
  <si>
    <t>D22</t>
  </si>
  <si>
    <t>St. Robert</t>
  </si>
  <si>
    <t>Shorewood</t>
  </si>
  <si>
    <t>D23</t>
  </si>
  <si>
    <t>Whitefish Bay</t>
  </si>
  <si>
    <t>D24</t>
  </si>
  <si>
    <t>D25</t>
  </si>
  <si>
    <t>St. Martin de Porres</t>
  </si>
  <si>
    <t>D26</t>
  </si>
  <si>
    <t xml:space="preserve">All Saints </t>
  </si>
  <si>
    <t>D27</t>
  </si>
  <si>
    <t>Three Holy Women</t>
  </si>
  <si>
    <t>D28</t>
  </si>
  <si>
    <t>Our Lady of Divine Providence</t>
  </si>
  <si>
    <t>E03</t>
  </si>
  <si>
    <t>St. Bernadette</t>
  </si>
  <si>
    <t>E04</t>
  </si>
  <si>
    <t>St. Catherine of Alexandria</t>
  </si>
  <si>
    <t>E05</t>
  </si>
  <si>
    <t>St. Catherine (51st)</t>
  </si>
  <si>
    <t>E09</t>
  </si>
  <si>
    <t xml:space="preserve">St. Margaret Mary </t>
  </si>
  <si>
    <t>E10</t>
  </si>
  <si>
    <t xml:space="preserve">Mother of Good Counsel </t>
  </si>
  <si>
    <t>E12</t>
  </si>
  <si>
    <t>Our Lady of Good Hope</t>
  </si>
  <si>
    <t>E15</t>
  </si>
  <si>
    <t xml:space="preserve">Sacred Heart Croatian </t>
  </si>
  <si>
    <t>E16</t>
  </si>
  <si>
    <t xml:space="preserve">St. Sebastian </t>
  </si>
  <si>
    <t>Wauwatosa</t>
  </si>
  <si>
    <t>E20</t>
  </si>
  <si>
    <t xml:space="preserve">Christ King </t>
  </si>
  <si>
    <t>E21</t>
  </si>
  <si>
    <t>E22</t>
  </si>
  <si>
    <t>St. Jude the Apostle</t>
  </si>
  <si>
    <t>E23</t>
  </si>
  <si>
    <t xml:space="preserve">St. Pius X </t>
  </si>
  <si>
    <t>E25</t>
  </si>
  <si>
    <t>Blessed Savior</t>
  </si>
  <si>
    <t>F04</t>
  </si>
  <si>
    <t>St. Adalbert</t>
  </si>
  <si>
    <t>F06</t>
  </si>
  <si>
    <t>F07</t>
  </si>
  <si>
    <t>St. Augustine</t>
  </si>
  <si>
    <t>F08</t>
  </si>
  <si>
    <t>Ss. Cyril &amp; Methodius</t>
  </si>
  <si>
    <t>F12</t>
  </si>
  <si>
    <t>Our Lady of Guadalupe</t>
  </si>
  <si>
    <t>F13</t>
  </si>
  <si>
    <t>St. Hyacinth</t>
  </si>
  <si>
    <t>F14</t>
  </si>
  <si>
    <t>Immaculate Conception</t>
  </si>
  <si>
    <t>F16</t>
  </si>
  <si>
    <t>Basilica of St. Josaphat</t>
  </si>
  <si>
    <t>F18</t>
  </si>
  <si>
    <t>St. Mary Magdalen</t>
  </si>
  <si>
    <t>F20</t>
  </si>
  <si>
    <t>St. Patrick</t>
  </si>
  <si>
    <t>F21</t>
  </si>
  <si>
    <t>St. Paul</t>
  </si>
  <si>
    <t>F22</t>
  </si>
  <si>
    <t>St. Roman</t>
  </si>
  <si>
    <t>F23</t>
  </si>
  <si>
    <t xml:space="preserve">Sacred Heart of Jesus </t>
  </si>
  <si>
    <t>St. Francis</t>
  </si>
  <si>
    <t>F24</t>
  </si>
  <si>
    <t>St. Stanislaus Parish</t>
  </si>
  <si>
    <t>F25</t>
  </si>
  <si>
    <t>St. Stephen</t>
  </si>
  <si>
    <t>Oak Creek</t>
  </si>
  <si>
    <t>F26</t>
  </si>
  <si>
    <t xml:space="preserve">St. Veronica </t>
  </si>
  <si>
    <t>F27</t>
  </si>
  <si>
    <t>St. Vincent de Paul</t>
  </si>
  <si>
    <t>F29</t>
  </si>
  <si>
    <t>St. Matthew</t>
  </si>
  <si>
    <t>F34</t>
  </si>
  <si>
    <t>Congregation of the Great Spirit</t>
  </si>
  <si>
    <t>F38</t>
  </si>
  <si>
    <t>Prince of Peace/Principe de Paz</t>
  </si>
  <si>
    <t>F39</t>
  </si>
  <si>
    <t>Nativity of the Lord</t>
  </si>
  <si>
    <t>Cudahy</t>
  </si>
  <si>
    <t>F46</t>
  </si>
  <si>
    <t xml:space="preserve">Divine Mercy </t>
  </si>
  <si>
    <t>South Milwaukee</t>
  </si>
  <si>
    <t>F48</t>
  </si>
  <si>
    <t>St. John Paul II</t>
  </si>
  <si>
    <t>G01</t>
  </si>
  <si>
    <t xml:space="preserve">St. James </t>
  </si>
  <si>
    <t>Franklin</t>
  </si>
  <si>
    <t>G03</t>
  </si>
  <si>
    <t>St. Alphonsus Congregation</t>
  </si>
  <si>
    <t>Greendale</t>
  </si>
  <si>
    <t>G04</t>
  </si>
  <si>
    <t>Greenfield</t>
  </si>
  <si>
    <t>G05</t>
  </si>
  <si>
    <t>St. Mary</t>
  </si>
  <si>
    <t>Hales Corners</t>
  </si>
  <si>
    <t>G09</t>
  </si>
  <si>
    <t>Blessed Sacrament</t>
  </si>
  <si>
    <t>G10</t>
  </si>
  <si>
    <t xml:space="preserve">St. Charles Borromeo </t>
  </si>
  <si>
    <t>G12</t>
  </si>
  <si>
    <t>St. Gregory the Great</t>
  </si>
  <si>
    <t>G17</t>
  </si>
  <si>
    <t>St Matthias Parish</t>
  </si>
  <si>
    <t>G18</t>
  </si>
  <si>
    <t>Our Lady of Lourdes</t>
  </si>
  <si>
    <t>G19</t>
  </si>
  <si>
    <t>Our Lady Queen of Peace</t>
  </si>
  <si>
    <t>G20</t>
  </si>
  <si>
    <t xml:space="preserve">St. Rose </t>
  </si>
  <si>
    <t>G21</t>
  </si>
  <si>
    <t>St. Therese</t>
  </si>
  <si>
    <t>West Allis</t>
  </si>
  <si>
    <t>St. Rita</t>
  </si>
  <si>
    <t>G31</t>
  </si>
  <si>
    <t>St. Martin of Tours</t>
  </si>
  <si>
    <t>G32</t>
  </si>
  <si>
    <t>St. Vincent Pallotti</t>
  </si>
  <si>
    <t>G33</t>
  </si>
  <si>
    <t xml:space="preserve">St. Rafael the Archangel </t>
  </si>
  <si>
    <t>G34</t>
  </si>
  <si>
    <t>Mother of Perpetual Help</t>
  </si>
  <si>
    <t>H06</t>
  </si>
  <si>
    <t>Grafton</t>
  </si>
  <si>
    <t>Ozaukee</t>
  </si>
  <si>
    <t>H14</t>
  </si>
  <si>
    <t>St. Francis Borgia</t>
  </si>
  <si>
    <t>Cedarburg</t>
  </si>
  <si>
    <t>H15</t>
  </si>
  <si>
    <t xml:space="preserve">Lumen Christi </t>
  </si>
  <si>
    <t>Mequon</t>
  </si>
  <si>
    <t>H16</t>
  </si>
  <si>
    <t>Divine Savior</t>
  </si>
  <si>
    <t>Fredonia</t>
  </si>
  <si>
    <t>H17</t>
  </si>
  <si>
    <t>St. John XXIII</t>
  </si>
  <si>
    <t>Port Washington</t>
  </si>
  <si>
    <t>I01</t>
  </si>
  <si>
    <t>St. Charles Borromeo</t>
  </si>
  <si>
    <t>Burlington</t>
  </si>
  <si>
    <t>Racine</t>
  </si>
  <si>
    <t>I02</t>
  </si>
  <si>
    <t>Immaculate Conception-St. Mary's</t>
  </si>
  <si>
    <t>I03</t>
  </si>
  <si>
    <t>St. Louis</t>
  </si>
  <si>
    <t>Caledonia</t>
  </si>
  <si>
    <t>I04</t>
  </si>
  <si>
    <t>I06</t>
  </si>
  <si>
    <t xml:space="preserve">St. Edward </t>
  </si>
  <si>
    <t>I09</t>
  </si>
  <si>
    <t>St. John Nepomuk</t>
  </si>
  <si>
    <t>I10</t>
  </si>
  <si>
    <t>I11</t>
  </si>
  <si>
    <t>St. Lucy Parish</t>
  </si>
  <si>
    <t>I12</t>
  </si>
  <si>
    <t>St. Mary by the Lake</t>
  </si>
  <si>
    <t>I14</t>
  </si>
  <si>
    <t>St. Paul the Apostle</t>
  </si>
  <si>
    <t>I15</t>
  </si>
  <si>
    <t>I17</t>
  </si>
  <si>
    <t>Sacred Heart Congregation</t>
  </si>
  <si>
    <t>I19</t>
  </si>
  <si>
    <t>St Sebastian</t>
  </si>
  <si>
    <t>Sturtevant</t>
  </si>
  <si>
    <t>I20</t>
  </si>
  <si>
    <t>St. Robert Bellarmine</t>
  </si>
  <si>
    <t>I21</t>
  </si>
  <si>
    <t>St. Thomas Aquinas</t>
  </si>
  <si>
    <t>Waterford</t>
  </si>
  <si>
    <t>I22</t>
  </si>
  <si>
    <t xml:space="preserve">St. Clare </t>
  </si>
  <si>
    <t>Wind Lake</t>
  </si>
  <si>
    <t>I24</t>
  </si>
  <si>
    <t xml:space="preserve">St. Richard </t>
  </si>
  <si>
    <t>I26</t>
  </si>
  <si>
    <t>J07</t>
  </si>
  <si>
    <t>Kohler</t>
  </si>
  <si>
    <t>Sheboygan</t>
  </si>
  <si>
    <t>J08</t>
  </si>
  <si>
    <t>Plymouth</t>
  </si>
  <si>
    <t>J12</t>
  </si>
  <si>
    <t>St. Clement</t>
  </si>
  <si>
    <t>J13</t>
  </si>
  <si>
    <t>Saints Cyril &amp; Methodius</t>
  </si>
  <si>
    <t>J14</t>
  </si>
  <si>
    <t>St. Dominic Parish</t>
  </si>
  <si>
    <t>J15</t>
  </si>
  <si>
    <t xml:space="preserve">Holy Name </t>
  </si>
  <si>
    <t>J16</t>
  </si>
  <si>
    <t>J17</t>
  </si>
  <si>
    <t xml:space="preserve">St. Peter Claver </t>
  </si>
  <si>
    <t>J19</t>
  </si>
  <si>
    <t xml:space="preserve">Our Lady of the Lakes </t>
  </si>
  <si>
    <t>Random Lake</t>
  </si>
  <si>
    <t>J20</t>
  </si>
  <si>
    <t xml:space="preserve">St. Thomas Aquinas </t>
  </si>
  <si>
    <t>Elkhart Lake</t>
  </si>
  <si>
    <t>J21</t>
  </si>
  <si>
    <t xml:space="preserve">Blessed Trinity </t>
  </si>
  <si>
    <t>Sheboygan Falls</t>
  </si>
  <si>
    <t>K01</t>
  </si>
  <si>
    <t xml:space="preserve">St. Andrew </t>
  </si>
  <si>
    <t>Delavan</t>
  </si>
  <si>
    <t>Walworth</t>
  </si>
  <si>
    <t>K02</t>
  </si>
  <si>
    <t>St. Peter</t>
  </si>
  <si>
    <t>East Troy</t>
  </si>
  <si>
    <t>K03</t>
  </si>
  <si>
    <t xml:space="preserve">St. Patrick </t>
  </si>
  <si>
    <t>Elkhorn</t>
  </si>
  <si>
    <t xml:space="preserve">Walworth </t>
  </si>
  <si>
    <t>K04</t>
  </si>
  <si>
    <t>St. Benedict</t>
  </si>
  <si>
    <t>Fontana</t>
  </si>
  <si>
    <t>K05</t>
  </si>
  <si>
    <t>St. Francis de Sales</t>
  </si>
  <si>
    <t>Lake Geneva</t>
  </si>
  <si>
    <t>St. Catherine</t>
  </si>
  <si>
    <t>K10</t>
  </si>
  <si>
    <t>Whitewater</t>
  </si>
  <si>
    <t>K11</t>
  </si>
  <si>
    <t>Lyons</t>
  </si>
  <si>
    <t>L04</t>
  </si>
  <si>
    <t>St. Boniface</t>
  </si>
  <si>
    <t>Germantown</t>
  </si>
  <si>
    <t>Washington</t>
  </si>
  <si>
    <t>L06</t>
  </si>
  <si>
    <t>St. Mary of the Hill</t>
  </si>
  <si>
    <t>Hubertus</t>
  </si>
  <si>
    <t>L12</t>
  </si>
  <si>
    <t>Holy Trinity</t>
  </si>
  <si>
    <t>Newburg</t>
  </si>
  <si>
    <t>L13</t>
  </si>
  <si>
    <t>L18</t>
  </si>
  <si>
    <t>Slinger</t>
  </si>
  <si>
    <t>L19</t>
  </si>
  <si>
    <t>St. Frances Cabrini</t>
  </si>
  <si>
    <t>West Bend</t>
  </si>
  <si>
    <t>L20</t>
  </si>
  <si>
    <t xml:space="preserve">Holy Angels </t>
  </si>
  <si>
    <t>L21</t>
  </si>
  <si>
    <t xml:space="preserve">Immaculate Conception </t>
  </si>
  <si>
    <t>L22</t>
  </si>
  <si>
    <t>Resurrection Parish</t>
  </si>
  <si>
    <t>Allenton</t>
  </si>
  <si>
    <t>L23</t>
  </si>
  <si>
    <t xml:space="preserve">St. Michael </t>
  </si>
  <si>
    <t>Kewaskum</t>
  </si>
  <si>
    <t>L24</t>
  </si>
  <si>
    <t xml:space="preserve">Holy Trinity </t>
  </si>
  <si>
    <t>L25</t>
  </si>
  <si>
    <t xml:space="preserve">St. Lawrence </t>
  </si>
  <si>
    <t>Hartford</t>
  </si>
  <si>
    <t>L26</t>
  </si>
  <si>
    <t xml:space="preserve">St. Kilian </t>
  </si>
  <si>
    <t>L27</t>
  </si>
  <si>
    <t>St. Gabriel</t>
  </si>
  <si>
    <t>M01</t>
  </si>
  <si>
    <t xml:space="preserve">St. Joseph </t>
  </si>
  <si>
    <t>Big Bend</t>
  </si>
  <si>
    <t>Waukesha</t>
  </si>
  <si>
    <t>M02</t>
  </si>
  <si>
    <t xml:space="preserve">St. Dominic </t>
  </si>
  <si>
    <t>Brookfield</t>
  </si>
  <si>
    <t>M03</t>
  </si>
  <si>
    <t>St. John Vianney</t>
  </si>
  <si>
    <t>M04</t>
  </si>
  <si>
    <t xml:space="preserve">St. Luke </t>
  </si>
  <si>
    <t>M05</t>
  </si>
  <si>
    <t xml:space="preserve">St. Agnes </t>
  </si>
  <si>
    <t>Butler</t>
  </si>
  <si>
    <t>M06</t>
  </si>
  <si>
    <t xml:space="preserve">St. Bruno </t>
  </si>
  <si>
    <t>Dousman</t>
  </si>
  <si>
    <t>M08</t>
  </si>
  <si>
    <t>Eagle</t>
  </si>
  <si>
    <t>M09</t>
  </si>
  <si>
    <t>Elm Grove</t>
  </si>
  <si>
    <t>M10</t>
  </si>
  <si>
    <t xml:space="preserve">St. Paul </t>
  </si>
  <si>
    <t>Genesee Depot</t>
  </si>
  <si>
    <t>M11</t>
  </si>
  <si>
    <t xml:space="preserve">St. Charles </t>
  </si>
  <si>
    <t>Hartland</t>
  </si>
  <si>
    <t>M12</t>
  </si>
  <si>
    <t>Mapleton</t>
  </si>
  <si>
    <t>M13</t>
  </si>
  <si>
    <t>Menomonee Falls</t>
  </si>
  <si>
    <t>M14</t>
  </si>
  <si>
    <t>Good Shepherd</t>
  </si>
  <si>
    <t>M15</t>
  </si>
  <si>
    <t>St. James</t>
  </si>
  <si>
    <t>M16</t>
  </si>
  <si>
    <t>M19</t>
  </si>
  <si>
    <t>Mukwonago</t>
  </si>
  <si>
    <t>M20</t>
  </si>
  <si>
    <t xml:space="preserve">St. Leonard </t>
  </si>
  <si>
    <t>Muskego</t>
  </si>
  <si>
    <t>M21</t>
  </si>
  <si>
    <t>Holy Apostles</t>
  </si>
  <si>
    <t>New Berlin</t>
  </si>
  <si>
    <t>M23</t>
  </si>
  <si>
    <t>St. Jerome</t>
  </si>
  <si>
    <t>Oconomowoc</t>
  </si>
  <si>
    <t>M24</t>
  </si>
  <si>
    <t xml:space="preserve">St. Joan of Arc </t>
  </si>
  <si>
    <t>Nashotah</t>
  </si>
  <si>
    <t>M25</t>
  </si>
  <si>
    <t>St. Anthony on the Lake</t>
  </si>
  <si>
    <t>Pewaukee</t>
  </si>
  <si>
    <t>M27</t>
  </si>
  <si>
    <t>M28</t>
  </si>
  <si>
    <t>St Mary</t>
  </si>
  <si>
    <t>M29</t>
  </si>
  <si>
    <t>St William</t>
  </si>
  <si>
    <t>M30</t>
  </si>
  <si>
    <t>St. Elizabeth Ann Seton</t>
  </si>
  <si>
    <t>M31</t>
  </si>
  <si>
    <t>St. John Neumann</t>
  </si>
  <si>
    <t>M32</t>
  </si>
  <si>
    <t xml:space="preserve">Queen of Apostles </t>
  </si>
  <si>
    <t>M33</t>
  </si>
  <si>
    <t>St. Teresa of Calcutta</t>
  </si>
  <si>
    <t>North Lake</t>
  </si>
  <si>
    <t>DGWSH</t>
  </si>
  <si>
    <t>FDLSH</t>
  </si>
  <si>
    <t>WALWR</t>
  </si>
  <si>
    <t>KENSH</t>
  </si>
  <si>
    <t>OZMIL</t>
  </si>
  <si>
    <t>MILNW</t>
  </si>
  <si>
    <t>WAUKE</t>
  </si>
  <si>
    <t>MILSW</t>
  </si>
  <si>
    <t>MILSE</t>
  </si>
  <si>
    <t>RACIN</t>
  </si>
  <si>
    <t>WAUKW</t>
  </si>
  <si>
    <t>Our Lady of the Holy Rosary</t>
  </si>
  <si>
    <t>Variance for Endowment &amp; Other Restricted</t>
  </si>
  <si>
    <t>LeRoy</t>
  </si>
  <si>
    <t>St. Katharine Drexel Parish</t>
  </si>
  <si>
    <t xml:space="preserve">Brighton </t>
  </si>
  <si>
    <t>St. Benedict the Moor</t>
  </si>
  <si>
    <t>St. Monica Congregation</t>
  </si>
  <si>
    <t xml:space="preserve">COVID-19 </t>
  </si>
  <si>
    <t>3010/3020</t>
  </si>
  <si>
    <t>Contributions (excluding 3010,20,30,50,70)</t>
  </si>
  <si>
    <t>Weekly Envelopes and Offertory Collection</t>
  </si>
  <si>
    <t>Tuition and Program Fees</t>
  </si>
  <si>
    <t>Rental Income</t>
  </si>
  <si>
    <t xml:space="preserve">Fund Raising and Activity Events </t>
  </si>
  <si>
    <t>3400/3500</t>
  </si>
  <si>
    <t>Salary Related Benefits</t>
  </si>
  <si>
    <t>Supplies &amp; Purchased Services Costs</t>
  </si>
  <si>
    <t>Building &amp; Grounds Expenses</t>
  </si>
  <si>
    <t>Support of Secondary Schools</t>
  </si>
  <si>
    <t>Support of Other Elementary Schools</t>
  </si>
  <si>
    <t xml:space="preserve">Other Revenue (excluding 3455,60, 3510,20) </t>
  </si>
  <si>
    <t>Other Receipts</t>
  </si>
  <si>
    <t>Proceeds from Archdiocesan Assisstance</t>
  </si>
  <si>
    <t>Special Collections for Others Income</t>
  </si>
  <si>
    <t>Add:</t>
  </si>
  <si>
    <t>Deduct:</t>
  </si>
  <si>
    <t>Other Disbursements</t>
  </si>
  <si>
    <t>Special Collections for Others Expense</t>
  </si>
  <si>
    <t>Love One</t>
  </si>
  <si>
    <t>Other Non-Cash Transactions</t>
  </si>
  <si>
    <t>Unrealized Gains on Investments</t>
  </si>
  <si>
    <t>Unrealized Losses on Investments</t>
  </si>
  <si>
    <t>NET (INCLUDING OTHER NON-CASH)</t>
  </si>
  <si>
    <t>Comments</t>
  </si>
  <si>
    <t>&lt;&lt;Enter Fund Name Here&gt;&gt;</t>
  </si>
  <si>
    <t>Total Operating Revenues (Line 14-23)</t>
  </si>
  <si>
    <t>Endowment</t>
  </si>
  <si>
    <t>Per Case Statement</t>
  </si>
  <si>
    <t>Scholarship</t>
  </si>
  <si>
    <t>Date</t>
  </si>
  <si>
    <t>Print Name, Finance Council Chair</t>
  </si>
  <si>
    <t>Signature Finance Council Chair</t>
  </si>
  <si>
    <t xml:space="preserve">Signature Pastor/Parish Administrator/Parish Director </t>
  </si>
  <si>
    <t>Signature Trustee - Treasurer</t>
  </si>
  <si>
    <t>Print Name, Trustee - Treasurer</t>
  </si>
  <si>
    <t xml:space="preserve">Print Name, Pastor/Parish Administrator/Parish Director </t>
  </si>
  <si>
    <t>Signature Trustee - Secretary</t>
  </si>
  <si>
    <t>Print Name, Trustee - Secretary</t>
  </si>
  <si>
    <t>Pastor/Parish Administrator/Parish Director:</t>
  </si>
  <si>
    <t>Parish Name:</t>
  </si>
  <si>
    <t>Date of meeting with Pastoral Council:</t>
  </si>
  <si>
    <t>Date of communication to parishioners:</t>
  </si>
  <si>
    <t>For the Year Ending:</t>
  </si>
  <si>
    <t>Confidential Financial Statement Cover Sheet</t>
  </si>
  <si>
    <t>Navigation</t>
  </si>
  <si>
    <t>Topics</t>
  </si>
  <si>
    <t>Due dates - Parishes without School Choice</t>
  </si>
  <si>
    <t>Due dates - Parishes with School Choice</t>
  </si>
  <si>
    <t>Submission Contact</t>
  </si>
  <si>
    <t>Email the Office of Parish and School Financial Consulting if you have any questions.
Email: parishfinance@archmil.org</t>
  </si>
  <si>
    <t>Student Credit &amp; Student Count Reporting</t>
  </si>
  <si>
    <t>Tips &amp; Tricks</t>
  </si>
  <si>
    <t xml:space="preserve">Helpful Information for Preparing the </t>
  </si>
  <si>
    <t>Balance Sheet information must be entered by department (columns C through J) if the information is available.  In order to provide the most accurate information regarding day school and religious education costs, each parish should make every effort to provide data in the Christian Formation, Elementary Education and Administrative columns. If no breakdown by ministry is used, then enter all amounts (excluding cemetery and restricted funds information) in column G, Administrative.</t>
  </si>
  <si>
    <t>How to fill out Balance Sheet on Data Entry</t>
  </si>
  <si>
    <t>Cemetery Data Entry</t>
  </si>
  <si>
    <t>Accruals at end of Year</t>
  </si>
  <si>
    <r>
      <t xml:space="preserve">Please review your classification of </t>
    </r>
    <r>
      <rPr>
        <b/>
        <sz val="12"/>
        <rFont val="Tahoma"/>
        <family val="2"/>
      </rPr>
      <t>Restricted</t>
    </r>
    <r>
      <rPr>
        <sz val="12"/>
        <rFont val="Tahoma"/>
        <family val="2"/>
      </rPr>
      <t xml:space="preserve"> and </t>
    </r>
    <r>
      <rPr>
        <b/>
        <sz val="12"/>
        <rFont val="Tahoma"/>
        <family val="2"/>
      </rPr>
      <t>Unrestricted</t>
    </r>
    <r>
      <rPr>
        <sz val="12"/>
        <rFont val="Tahoma"/>
        <family val="2"/>
      </rPr>
      <t xml:space="preserve"> investments and fund balances.  Funds are restricted if given by a </t>
    </r>
    <r>
      <rPr>
        <b/>
        <sz val="12"/>
        <rFont val="Tahoma"/>
        <family val="2"/>
      </rPr>
      <t>donor</t>
    </r>
    <r>
      <rPr>
        <sz val="12"/>
        <rFont val="Tahoma"/>
        <family val="2"/>
      </rPr>
      <t xml:space="preserve"> for a </t>
    </r>
    <r>
      <rPr>
        <b/>
        <sz val="12"/>
        <rFont val="Tahoma"/>
        <family val="2"/>
      </rPr>
      <t>specific purpose</t>
    </r>
    <r>
      <rPr>
        <sz val="12"/>
        <rFont val="Tahoma"/>
        <family val="2"/>
      </rPr>
      <t xml:space="preserve"> in </t>
    </r>
    <r>
      <rPr>
        <b/>
        <sz val="12"/>
        <rFont val="Tahoma"/>
        <family val="2"/>
      </rPr>
      <t>writing</t>
    </r>
    <r>
      <rPr>
        <sz val="12"/>
        <rFont val="Tahoma"/>
        <family val="2"/>
      </rPr>
      <t xml:space="preserve">. If all three elements are present then in can be restricted. If one element is missing then it is unrestricted. Endowments are created only by action of the officers of the parish, and a proxy request is always required.  The parish may set aside a portion of its accumulated funds for a specific purpose; this is a parish designated (unrestricted) fund.  </t>
    </r>
  </si>
  <si>
    <t>Cemetery Funds</t>
  </si>
  <si>
    <t>Restricted, Unrestricted &amp; Designated Fund Designations</t>
  </si>
  <si>
    <t>Faith in Our Future Funds</t>
  </si>
  <si>
    <t>Love One Another Funds</t>
  </si>
  <si>
    <t>Covid-19 Funds</t>
  </si>
  <si>
    <t>You must use the Explanations worksheet to explain the purpose of the fund. The Restricted &amp; Debt Recon Sheet will do the calculations for you.</t>
  </si>
  <si>
    <t>Explanations Worksheet</t>
  </si>
  <si>
    <t>What Department should it be included in?</t>
  </si>
  <si>
    <r>
      <t xml:space="preserve">Revenues are entered by ministry in columns C through J.  In order to provide meaningful comparative information, parishes are strongly encouraged to provide detail by ministry department.  </t>
    </r>
    <r>
      <rPr>
        <b/>
        <sz val="12"/>
        <rFont val="Tahoma"/>
        <family val="2"/>
      </rPr>
      <t xml:space="preserve">Parishes with schools </t>
    </r>
    <r>
      <rPr>
        <b/>
        <u/>
        <sz val="12"/>
        <rFont val="Tahoma"/>
        <family val="2"/>
      </rPr>
      <t>must</t>
    </r>
    <r>
      <rPr>
        <b/>
        <sz val="12"/>
        <rFont val="Tahoma"/>
        <family val="2"/>
      </rPr>
      <t xml:space="preserve"> report the financials seperately between the parish and school.</t>
    </r>
  </si>
  <si>
    <t>What Income is included?</t>
  </si>
  <si>
    <t>Record all Income in Period it is received.</t>
  </si>
  <si>
    <t>Consolidated Schools- What should Parish do if they receive Tution for them?</t>
  </si>
  <si>
    <t>Reimbursements for Expenses</t>
  </si>
  <si>
    <t>Cemetery Income</t>
  </si>
  <si>
    <t>Unrealized Gains &amp; Losses</t>
  </si>
  <si>
    <t>Recording Rent Expense</t>
  </si>
  <si>
    <t>Recording Support of Consolidated Schools</t>
  </si>
  <si>
    <t>Restricted Expenditures</t>
  </si>
  <si>
    <t>Assessment</t>
  </si>
  <si>
    <t>Depreciation</t>
  </si>
  <si>
    <t>Fund Raiser Expenses</t>
  </si>
  <si>
    <t>Column (N) is used to report Love One Another (LOA) capital campaign activity.</t>
  </si>
  <si>
    <t>All income is reported in the year in which the cash is received. You cannot defer income to a future period.</t>
  </si>
  <si>
    <t xml:space="preserve">All information is entered on the data entry worksheet.  The workbook is protected so that you cannot enter data in any cells except those for which data is allowed.  The tab key will move you from field to field.  It will skip cells in which data may not be entered. </t>
  </si>
  <si>
    <t>Faith in Our Future (FIOF)</t>
  </si>
  <si>
    <t>Other Parish School</t>
  </si>
  <si>
    <t>Select Parish School</t>
  </si>
  <si>
    <t>N/A</t>
  </si>
  <si>
    <t>School K3,K4:</t>
  </si>
  <si>
    <t>County:</t>
  </si>
  <si>
    <t>We assert that the Internal Financials tie to the Confidential Financial Statement and that the following balances are correct:</t>
  </si>
  <si>
    <t>Total Unrestricted Assets</t>
  </si>
  <si>
    <t>Total Restricted Assets</t>
  </si>
  <si>
    <t>Net Operating Income</t>
  </si>
  <si>
    <t>Net Income</t>
  </si>
  <si>
    <t>B43</t>
  </si>
  <si>
    <t>C43</t>
  </si>
  <si>
    <t>I56</t>
  </si>
  <si>
    <t>J40</t>
  </si>
  <si>
    <t>B40</t>
  </si>
  <si>
    <t>J42</t>
  </si>
  <si>
    <t>M40</t>
  </si>
  <si>
    <t>E59</t>
  </si>
  <si>
    <t>M50</t>
  </si>
  <si>
    <t>St. Mary Springs Academy</t>
  </si>
  <si>
    <t>All Saints Catholic School</t>
  </si>
  <si>
    <t>Burlington Catholic</t>
  </si>
  <si>
    <t>Christ Child Academy</t>
  </si>
  <si>
    <t>Holy Land Catholic</t>
  </si>
  <si>
    <t>St. Elizabeth Ann Seton School</t>
  </si>
  <si>
    <t>Waukesha Catholic School System</t>
  </si>
  <si>
    <t>Wauwatosa Catholic School</t>
  </si>
  <si>
    <t>Catholic Memorial High School</t>
  </si>
  <si>
    <t>Malone</t>
  </si>
  <si>
    <t>XX-3150</t>
  </si>
  <si>
    <t>Current Year</t>
  </si>
  <si>
    <t>Previous Year</t>
  </si>
  <si>
    <t>1200 - Prepaids</t>
  </si>
  <si>
    <t>1500 - Investments - Unrestricted</t>
  </si>
  <si>
    <t>Investments - Short Term</t>
  </si>
  <si>
    <t>Investments - Long Term</t>
  </si>
  <si>
    <t>XX-1795</t>
  </si>
  <si>
    <t>XX-1790</t>
  </si>
  <si>
    <t>Accumulated Depreciation</t>
  </si>
  <si>
    <t>1800 - Investments - Restricted</t>
  </si>
  <si>
    <t>Restricted Investment - Short Term</t>
  </si>
  <si>
    <t>Restricted Investment - Long Term</t>
  </si>
  <si>
    <t>XX-1840</t>
  </si>
  <si>
    <t>Investment - Endowment</t>
  </si>
  <si>
    <t>Love One Another     (Dept 98)</t>
  </si>
  <si>
    <t>Current Maturity of Long-term Debt</t>
  </si>
  <si>
    <t>XX-2130</t>
  </si>
  <si>
    <t>Operating Line of Credit</t>
  </si>
  <si>
    <t>XX-2140</t>
  </si>
  <si>
    <t>Archdiocese Payable</t>
  </si>
  <si>
    <t>Deferred Tuition and Fees</t>
  </si>
  <si>
    <t>Other Deferred Revenue</t>
  </si>
  <si>
    <t>XX-2420</t>
  </si>
  <si>
    <t>Deferred Mass Stipends</t>
  </si>
  <si>
    <t>Notes Payable - Mortgage</t>
  </si>
  <si>
    <t>Notes Payable - Other Parishes</t>
  </si>
  <si>
    <t>2800 Net Asset Balance - Restricted</t>
  </si>
  <si>
    <t>Net Assets - Scholarship</t>
  </si>
  <si>
    <t>Net Assets - Endowment</t>
  </si>
  <si>
    <t>XX-2860</t>
  </si>
  <si>
    <t>Net Assets - Other Restricted</t>
  </si>
  <si>
    <t xml:space="preserve">Investments - Real Estate                  </t>
  </si>
  <si>
    <t>Net Assets - Cemetery</t>
  </si>
  <si>
    <t>Archdiocesan assessment amount (multiply amount on line 5 by 6.0%.)</t>
  </si>
  <si>
    <t>Next Fiscal year</t>
  </si>
  <si>
    <t>2024-2025</t>
  </si>
  <si>
    <t>2025-2026</t>
  </si>
  <si>
    <t xml:space="preserve">   (From Profit &amp; Loss Tab Cell G-24)</t>
  </si>
  <si>
    <t>A99</t>
  </si>
  <si>
    <t>St. Adelina</t>
  </si>
  <si>
    <t>Weekly Envelopes</t>
  </si>
  <si>
    <t>Other Contributions</t>
  </si>
  <si>
    <t>Tuition - Private Pay</t>
  </si>
  <si>
    <t>Tuition - PSCP</t>
  </si>
  <si>
    <t>Tuition - SNSP</t>
  </si>
  <si>
    <t>Tuition - Miscellaneous</t>
  </si>
  <si>
    <t>Rentals - Hall</t>
  </si>
  <si>
    <t>Rentals - Rectory</t>
  </si>
  <si>
    <t>Rentals - School</t>
  </si>
  <si>
    <t>Rentals - Other</t>
  </si>
  <si>
    <t>3400 Other Revenues</t>
  </si>
  <si>
    <t>Scholarship Income</t>
  </si>
  <si>
    <t>XX-3490</t>
  </si>
  <si>
    <t>Restricted Fund Distribution</t>
  </si>
  <si>
    <t>3500 Sale of Assets</t>
  </si>
  <si>
    <t>XX-3495</t>
  </si>
  <si>
    <t>Other Revenues</t>
  </si>
  <si>
    <t>Sale of Land</t>
  </si>
  <si>
    <t>Sale of Buildings</t>
  </si>
  <si>
    <t>Sale of Assets - Other</t>
  </si>
  <si>
    <t>XX-3530</t>
  </si>
  <si>
    <t>XX-3540</t>
  </si>
  <si>
    <t>XX-3580</t>
  </si>
  <si>
    <t>Sale of Personal Property</t>
  </si>
  <si>
    <t>Total Sale of Assets</t>
  </si>
  <si>
    <t>Total Rentals</t>
  </si>
  <si>
    <t>XX-3472</t>
  </si>
  <si>
    <t>XX-3473</t>
  </si>
  <si>
    <t>XX-3610.1</t>
  </si>
  <si>
    <t>XX-3610.2</t>
  </si>
  <si>
    <t>Bingo - Income</t>
  </si>
  <si>
    <t>Bingo - Expense</t>
  </si>
  <si>
    <t>Festival - Income</t>
  </si>
  <si>
    <t>Festival - Expense</t>
  </si>
  <si>
    <t>Festival</t>
  </si>
  <si>
    <t>XX-3640.1</t>
  </si>
  <si>
    <t>XX-3640.2</t>
  </si>
  <si>
    <t>XX-3640</t>
  </si>
  <si>
    <t>Gala - Income</t>
  </si>
  <si>
    <t>Gala - Expense</t>
  </si>
  <si>
    <t>Gala</t>
  </si>
  <si>
    <t>XX-3650.1</t>
  </si>
  <si>
    <t>XX-3650.2</t>
  </si>
  <si>
    <t>XX-3650</t>
  </si>
  <si>
    <t>Fish Fry - Income</t>
  </si>
  <si>
    <t>Fish Fry - Expense</t>
  </si>
  <si>
    <t>Fish Fry</t>
  </si>
  <si>
    <t>XX-3690.1</t>
  </si>
  <si>
    <t>XX-3690.2</t>
  </si>
  <si>
    <t>Other Fundraiser - Income</t>
  </si>
  <si>
    <t>Other Fundraiser - Expense</t>
  </si>
  <si>
    <t>Other Fund Raisers</t>
  </si>
  <si>
    <t>Unrealized Losses</t>
  </si>
  <si>
    <t>Increase (Decrease) in Fixed Asset Balance</t>
  </si>
  <si>
    <t>XX-4011</t>
  </si>
  <si>
    <t>XX-4012</t>
  </si>
  <si>
    <t>Salaries - Priests</t>
  </si>
  <si>
    <t>Salaries - Lay Employees, Parish</t>
  </si>
  <si>
    <t>Salaries - Lay Employees, School</t>
  </si>
  <si>
    <t>XX-4050.1</t>
  </si>
  <si>
    <t>XX-4050.2</t>
  </si>
  <si>
    <t>XX-4050.3</t>
  </si>
  <si>
    <t>Employer Portion - Medical</t>
  </si>
  <si>
    <t>Employer Portion - Dental</t>
  </si>
  <si>
    <t>Employer Portion - Vision</t>
  </si>
  <si>
    <t>Employer's Contribution to Pension Plan</t>
  </si>
  <si>
    <t>Other Salary and Benefit Expense</t>
  </si>
  <si>
    <t>Supplies &amp; Program Expense</t>
  </si>
  <si>
    <t>Other Supply Expense</t>
  </si>
  <si>
    <t>XX-4510.1</t>
  </si>
  <si>
    <t>XX-4510.2</t>
  </si>
  <si>
    <t>PIPIT</t>
  </si>
  <si>
    <t>Workers Compensation</t>
  </si>
  <si>
    <t>4600/4700 Other Expenses</t>
  </si>
  <si>
    <t>Scholarship Expense</t>
  </si>
  <si>
    <t>XX-4680.1</t>
  </si>
  <si>
    <t>XX-4680.2</t>
  </si>
  <si>
    <t>Assessment, Archdiocese</t>
  </si>
  <si>
    <t>Assessment, School</t>
  </si>
  <si>
    <t>XX-4760</t>
  </si>
  <si>
    <t>92-4000</t>
  </si>
  <si>
    <t>XX-4810.1</t>
  </si>
  <si>
    <t>XX-4810.2</t>
  </si>
  <si>
    <t>Table of Contents</t>
  </si>
  <si>
    <t>#</t>
  </si>
  <si>
    <t>Helpful Infomation Tab</t>
  </si>
  <si>
    <t>Data Entry Tab</t>
  </si>
  <si>
    <t>RETURN TO TABLE OF CONTENTS</t>
  </si>
  <si>
    <t>COVID-19 Tab</t>
  </si>
  <si>
    <t>Explanations Tab</t>
  </si>
  <si>
    <t>Report Tabs</t>
  </si>
  <si>
    <t>Information Tabs</t>
  </si>
  <si>
    <t>Parish Data Entry Tabs</t>
  </si>
  <si>
    <t>Balance Sheet Tab</t>
  </si>
  <si>
    <t>Assessment Calculation Tab</t>
  </si>
  <si>
    <t>Cover Letter Tab</t>
  </si>
  <si>
    <t>The total of all revenue posted in 3445.2 and 3455.3 must be listed on this form.</t>
  </si>
  <si>
    <t>Current Fiscal Year</t>
  </si>
  <si>
    <t>G35</t>
  </si>
  <si>
    <t>St. Barnabas</t>
  </si>
  <si>
    <t>Assessments</t>
  </si>
  <si>
    <t>XX-4735</t>
  </si>
  <si>
    <t>Bank &amp; Online Giving Fees</t>
  </si>
  <si>
    <t>School - Profit &amp; Loss Tab</t>
  </si>
  <si>
    <t>Sale of Assets</t>
  </si>
  <si>
    <t>Total Cemetery Receipts</t>
  </si>
  <si>
    <t>Total Salaries &amp; Benefits (Line 27+28)</t>
  </si>
  <si>
    <t>Other Expenses (excluding 4690 and 4740)</t>
  </si>
  <si>
    <t>Total Cemetery Disbursements</t>
  </si>
  <si>
    <t>OPERATING SURPLUS (DEFICIT) (Line 24-36)</t>
  </si>
  <si>
    <t>2025 CFS</t>
  </si>
  <si>
    <t>2026 CFS</t>
  </si>
  <si>
    <t>2025-26</t>
  </si>
  <si>
    <t>2026-27</t>
  </si>
  <si>
    <t>Total Operating Expenses (Line 29-35)</t>
  </si>
  <si>
    <t>Total Other Receipts (Line 40-42)</t>
  </si>
  <si>
    <t>Total Other Disbursements (Line 46-48)</t>
  </si>
  <si>
    <t>NET SURPLUS (DEFICIT) (Line 37+43-49)</t>
  </si>
  <si>
    <t>Restricted Reconciliation Tab</t>
  </si>
  <si>
    <t xml:space="preserve">RECONCILIATION OF RESTRICTED ACTIVITY </t>
  </si>
  <si>
    <t>Errors On Tabs</t>
  </si>
  <si>
    <t>Fixed Asset</t>
  </si>
  <si>
    <t>Fixed Assets</t>
  </si>
  <si>
    <t>Depreciation Method</t>
  </si>
  <si>
    <t>Useful Life</t>
  </si>
  <si>
    <t>Year put into Service</t>
  </si>
  <si>
    <t>Year</t>
  </si>
  <si>
    <t>January</t>
  </si>
  <si>
    <t>February</t>
  </si>
  <si>
    <t>March</t>
  </si>
  <si>
    <t>April</t>
  </si>
  <si>
    <t>May</t>
  </si>
  <si>
    <t>June</t>
  </si>
  <si>
    <t>July</t>
  </si>
  <si>
    <t>August</t>
  </si>
  <si>
    <t>September</t>
  </si>
  <si>
    <t>October</t>
  </si>
  <si>
    <t>November</t>
  </si>
  <si>
    <t>December</t>
  </si>
  <si>
    <t>Straight Line</t>
  </si>
  <si>
    <t>Name</t>
  </si>
  <si>
    <t>Total Cost at Purchase</t>
  </si>
  <si>
    <t>Month Put   into service</t>
  </si>
  <si>
    <t>Useful Life (Years)</t>
  </si>
  <si>
    <t>Parish or School</t>
  </si>
  <si>
    <t>School</t>
  </si>
  <si>
    <t>Monthly Depreciation</t>
  </si>
  <si>
    <t>Entity Fixed Asset</t>
  </si>
  <si>
    <t>Month</t>
  </si>
  <si>
    <t>Use Life Months</t>
  </si>
  <si>
    <t>How Many Months (2025)</t>
  </si>
  <si>
    <t>How Many Months (2024)</t>
  </si>
  <si>
    <t>DEPRECIATION CALCULATION</t>
  </si>
  <si>
    <t>CONSOLIDATED PROFIT AND LOSS STATEMENT</t>
  </si>
  <si>
    <t>Consolidated - Profit &amp; Loss Tab</t>
  </si>
  <si>
    <t>SCHOOL PROFIT AND LOSS STATEMENT</t>
  </si>
  <si>
    <t>ACCT #</t>
  </si>
  <si>
    <t>Registration &amp; Fees</t>
  </si>
  <si>
    <t>Tuition - Private Pay + Miscellaneous</t>
  </si>
  <si>
    <t>Tuition - Private School Choice Program</t>
  </si>
  <si>
    <t>Tuition - Special Needs Scholarship Program</t>
  </si>
  <si>
    <t>Total Rental Income</t>
  </si>
  <si>
    <t xml:space="preserve">Total Other Revenue </t>
  </si>
  <si>
    <t>TOTAL OPERATING REVENUES  (Line 13 to 22)</t>
  </si>
  <si>
    <t>Salary-related Benefits</t>
  </si>
  <si>
    <t>4020-4190</t>
  </si>
  <si>
    <t>4000/4100</t>
  </si>
  <si>
    <t>Total Salaries + Benefits</t>
  </si>
  <si>
    <t>4600/4700</t>
  </si>
  <si>
    <t>Total Supplies &amp; Purchased Services Costs</t>
  </si>
  <si>
    <t>Total Building &amp; Grounds Expenses</t>
  </si>
  <si>
    <t>TOTAL OPERATING EXPENSES (Line 26 to 31</t>
  </si>
  <si>
    <t>Total Other Expenses</t>
  </si>
  <si>
    <t>NET PARISH SUPPORT(Line 22 - 33)</t>
  </si>
  <si>
    <t>COST PER STUDENT</t>
  </si>
  <si>
    <t>Total Fund Raising and Activity Events</t>
  </si>
  <si>
    <t>Errors</t>
  </si>
  <si>
    <t>Retained Earnings is off by more than 1%</t>
  </si>
  <si>
    <t>Retained Earnings Rolls Forward</t>
  </si>
  <si>
    <t>Parish CFS Amount</t>
  </si>
  <si>
    <t>Review the Data Entry tab Income Statement and ensure total income on the CFS (Data Entry Cell P184) matches your internal financials total income.</t>
  </si>
  <si>
    <t>Review the Data Entry Balance Sheet tab and ensure total assets on the CFS (Data Entry Cell P61) matches your internal financials total assets.</t>
  </si>
  <si>
    <t>Review the Data Entry Balance Sheet and ensure total liabilities on the CFS (Data Entry Cell P95) matches your internal financials total liabilities.</t>
  </si>
  <si>
    <t>Review the Data Entry Balance Sheet and ensure total restricted net assets on the CFS (Data Entry Cell P104) matches your internal financials restricted net assets.</t>
  </si>
  <si>
    <t>Review the Data Entry Balance Sheet and ensure the total unrestricted net assets on the CFS (Data Entry Cell P110) matches your internal financials unrestricted net assets.</t>
  </si>
  <si>
    <t>Review the Data Entry tab Income Statement and ensure total expense on the CFS (Data Entry Cell P259) matches your internal financials total expense.</t>
  </si>
  <si>
    <t>Review the Data Entry tab Income Statement and ensure unrealized gains and losses on the CFS (Data Entry P262 - P263) matches your internal financials.</t>
  </si>
  <si>
    <t>Last Fiscal year</t>
  </si>
  <si>
    <t>2023-2024</t>
  </si>
  <si>
    <t>last year</t>
  </si>
  <si>
    <t>If you have gone through all of these steps and there is still a difference please leave a note here if anything out of the ordinary happened during the fiscal year.</t>
  </si>
  <si>
    <t>Leave Note Below</t>
  </si>
  <si>
    <t>Blessed Sacrament School, Milwaukee</t>
  </si>
  <si>
    <t>Christ King School, Wauwatosa</t>
  </si>
  <si>
    <t>Divine Mercy School, South Milwaukee</t>
  </si>
  <si>
    <t>Divine Savior School, Fredonia</t>
  </si>
  <si>
    <t>Holy Angels School, West Bend</t>
  </si>
  <si>
    <t>Holy Apostles School, New Berlin</t>
  </si>
  <si>
    <t>Holy Family School, Whitefish Bay</t>
  </si>
  <si>
    <t>Holy Trinity School, Kewaskum</t>
  </si>
  <si>
    <t>Lumen Christi School, Mequon</t>
  </si>
  <si>
    <t>Mother of Good Counsel School, Milwaukee</t>
  </si>
  <si>
    <t>Shepherd of the Hills School, Eden</t>
  </si>
  <si>
    <t>Here is the list of schools ordered alphabetically, with "Other Parish School" and "N/A" at the top, and "School" added after each name but before the city. For example: Blessed Sacrament School, Milwaukee.</t>
  </si>
  <si>
    <t>St Agnes School, Butler</t>
  </si>
  <si>
    <t>St Alphonsus School, Greendale</t>
  </si>
  <si>
    <t>St Andrew School, Delavan</t>
  </si>
  <si>
    <t>St Anthony School, Milwaukee</t>
  </si>
  <si>
    <t>St Anthony on the Lake School, Pewaukee</t>
  </si>
  <si>
    <t>St Boniface School, Germantown</t>
  </si>
  <si>
    <t>St Bruno School, Dousman</t>
  </si>
  <si>
    <t>St Charles School, Hartland</t>
  </si>
  <si>
    <t>St Dominic School, Brookfield</t>
  </si>
  <si>
    <t>St Eugene School, Fox Point</t>
  </si>
  <si>
    <t>St Frances Cabrini School, West Bend</t>
  </si>
  <si>
    <t>St Francis Borgia School, Cedarburg</t>
  </si>
  <si>
    <t>St Francis de Sales School, Lake Geneva</t>
  </si>
  <si>
    <t>St Gabriel School, Hubertus</t>
  </si>
  <si>
    <t>St Gregory the Great School, Milwaukee</t>
  </si>
  <si>
    <t>St Jerome School, Oconomowoc</t>
  </si>
  <si>
    <t>St Joan of Arc School, Nashotah</t>
  </si>
  <si>
    <t>St John Paul II School, Milwaukee</t>
  </si>
  <si>
    <t>St John the Baptist School, Plymouth</t>
  </si>
  <si>
    <t>St John the Evangelist School, Greenfield</t>
  </si>
  <si>
    <t>St Lawrence School, South Milwaukee</t>
  </si>
  <si>
    <t>St Leonard School, Muskego</t>
  </si>
  <si>
    <t>St Mary School, Hales Corners</t>
  </si>
  <si>
    <t>St Mary School, Mayville</t>
  </si>
  <si>
    <t>St Mary School, Menomonee Falls</t>
  </si>
  <si>
    <t>St Mary's Visitation School, Elm Grove</t>
  </si>
  <si>
    <t>St Matthew School, Campbellsport</t>
  </si>
  <si>
    <t>St Matthew School, Oak Creek</t>
  </si>
  <si>
    <t>St Matthias School, Milwaukee</t>
  </si>
  <si>
    <t>St Monica School, Whitefish Bay</t>
  </si>
  <si>
    <t>St Peter School, East Troy</t>
  </si>
  <si>
    <t>St Peter School, Slinger</t>
  </si>
  <si>
    <t>St Robert School, Shorewood</t>
  </si>
  <si>
    <t>St Sebastian School, Milwaukee</t>
  </si>
  <si>
    <t>St Stephen School, Milwaukee</t>
  </si>
  <si>
    <t>St Thomas Aquinas School, Milwaukee</t>
  </si>
  <si>
    <t>St Thomas More School, Milwaukee</t>
  </si>
  <si>
    <t>St Veronica School, Milwaukee</t>
  </si>
  <si>
    <t>Saced Life &amp; Worship</t>
  </si>
  <si>
    <t>Christian Formation</t>
  </si>
  <si>
    <t>Elementary School</t>
  </si>
  <si>
    <t>Social 
Ministry</t>
  </si>
  <si>
    <t>Buildings &amp; Grounds</t>
  </si>
  <si>
    <t>High 
School</t>
  </si>
  <si>
    <t>Notes Payable - Banks &amp; Parishes</t>
  </si>
  <si>
    <t>Review CFS Income Statement to ensure no debt receipts or payments are recorded. All debt (including long-term) should only be recorded on the Balance Sheet.</t>
  </si>
  <si>
    <t>Restricted Reconciliation</t>
  </si>
  <si>
    <t>Parishes are required to fill out the "Restricted Reconciliation" worksheet.  Please enter data in the yellow-colored cells if your parish has any restricted funds. The remaining information will auto-calculate. Your CFS should not be submitted until there are no reconciliation differences in your restricted funds.</t>
  </si>
  <si>
    <t>Cemetery Assets are entered as follows: bank accounts are entered into cell K-14 and K-17. Perpetual Care Funds are entered into cell K-55. Lastly Fixed Assets are entered into cells K-43:50. 
Cemetery Liabilities are entered as follows: Accounts Payable in cell K-66. Any pre-paid (i.e. Plots, Burials) would go in cell K-84. Any other cemetery liabilities go in cell K-73.</t>
  </si>
  <si>
    <t>Fees collected for Religious Education or School tuition for the 2025-2026 school year are deferred revenue and are recorded in account 2410 on the Balance Sheet.</t>
  </si>
  <si>
    <t>All known, unpaid obligations of the parish at June 30, 2025 are recorded as Expenses on the Statement of Income and Expense, and Current Liabilities on the Balance Sheet.  This includes any unpaid portion of the current year’s assessment, property and liability insurance, pension or group life insurance obligations to the Archdiocese, custodian or sponsor.</t>
  </si>
  <si>
    <r>
      <t xml:space="preserve">Unrealized gains or losses are </t>
    </r>
    <r>
      <rPr>
        <u/>
        <sz val="12"/>
        <rFont val="Tahoma"/>
        <family val="2"/>
      </rPr>
      <t>not</t>
    </r>
    <r>
      <rPr>
        <sz val="12"/>
        <rFont val="Tahoma"/>
        <family val="2"/>
      </rPr>
      <t xml:space="preserve"> included as operating income/expense but must still be reported on the CFS.  Use lines 262 (gain) or line 263 (loss) for reconciliation purposes.</t>
    </r>
  </si>
  <si>
    <t>Payments to consolidated or collaborative grade schools on behalf of children registered as parishioners is recorded, net of any tuition received by the parish, in cell E255.  Do not report these payments as assessments (line 241).  All payments to a school other than a parish school are recorded as support regardless of how they are calculated (e.g., reimbursement of actual expenses, percent of cost, fixed amount per pupil).</t>
  </si>
  <si>
    <t>Fund Rasing Expense is set up as a contra revenue account under the revenue. A fundraiser that produces a net deficit should be recorded as a parish/school expense.</t>
  </si>
  <si>
    <t>All sources of income are reported on the CFS, including but not limited to:  envelope contributions, offertory collections, collections for others, memorials, gifts, bequests, capital campaigns, vigil lights, tuition and fees.  Fundraising income and its associated expense should also be recorded.</t>
  </si>
  <si>
    <t>Cemetery expenditures of all kinds are entered in cell K254</t>
  </si>
  <si>
    <t>Cemetery revenue from all sources is entered in total in cell K157.</t>
  </si>
  <si>
    <t>Catholic High School support, net of tuition received by the parish, is entered in cell J227.  Do not report these payments as assessments (line 256).</t>
  </si>
  <si>
    <t>Expenditures from restricted funds are recorded as expenses in columns L, M or N.</t>
  </si>
  <si>
    <r>
      <t xml:space="preserve">Depreciation Expense is new on the 2025 CFS. Account 4760 </t>
    </r>
    <r>
      <rPr>
        <b/>
        <u/>
        <sz val="12"/>
        <rFont val="Tahoma"/>
        <family val="2"/>
      </rPr>
      <t>MUST</t>
    </r>
    <r>
      <rPr>
        <sz val="12"/>
        <rFont val="Tahoma"/>
        <family val="2"/>
      </rPr>
      <t xml:space="preserve"> be used if you have a School in School Choice and is </t>
    </r>
    <r>
      <rPr>
        <b/>
        <u/>
        <sz val="12"/>
        <rFont val="Tahoma"/>
        <family val="2"/>
      </rPr>
      <t>Optional</t>
    </r>
    <r>
      <rPr>
        <sz val="12"/>
        <rFont val="Tahoma"/>
        <family val="2"/>
      </rPr>
      <t xml:space="preserve"> if you are not in School Choice. Use the Depreciation calculation Tab and it will automatically calculate for you.</t>
    </r>
  </si>
  <si>
    <r>
      <t xml:space="preserve">The CFS is due on </t>
    </r>
    <r>
      <rPr>
        <b/>
        <sz val="12"/>
        <rFont val="Tahoma"/>
        <family val="2"/>
      </rPr>
      <t>Monday, September 15, 2025</t>
    </r>
    <r>
      <rPr>
        <sz val="12"/>
        <rFont val="Tahoma"/>
        <family val="2"/>
      </rPr>
      <t xml:space="preserve">
Please include the following:
1. The Excel workbook.  Please include the Preparers Email and Phone number if there were questions.
2. The Cover Letter (included as last tab of the CFS workbook) signed by the pastor/administrator, trustees and finance council chairperson that tells us when and how the annual financial information was communicated to your parishioners.</t>
    </r>
  </si>
  <si>
    <r>
      <t>The CFS is due on Friday</t>
    </r>
    <r>
      <rPr>
        <b/>
        <sz val="12"/>
        <rFont val="Tahoma"/>
        <family val="2"/>
      </rPr>
      <t>, October 31, 2025.</t>
    </r>
    <r>
      <rPr>
        <sz val="12"/>
        <rFont val="Tahoma"/>
        <family val="2"/>
      </rPr>
      <t xml:space="preserve">
Please include the following:
1. The Excel workbook.  Please include the Preparers Email and Phone number if there were questions.
2.The Cover Letter (included as last tab of the CFS workbook) signed by the pastor/administrator, trustees and finance council chairperson that tells us when and how the annual financial information was communicated to your parishioners.
3. </t>
    </r>
    <r>
      <rPr>
        <b/>
        <sz val="12"/>
        <rFont val="Tahoma"/>
        <family val="2"/>
      </rPr>
      <t>Due by December 31</t>
    </r>
    <r>
      <rPr>
        <sz val="12"/>
        <rFont val="Tahoma"/>
        <family val="2"/>
      </rPr>
      <t>- Parishes with schools and independent or system schools that participate in any of the three Choice programs, are required to submit their 6/30/2025 final audited financials, corresponding management letter, including the Private School Choice Program Reserve Balance Schedule, and the fiscal practice audit report.</t>
    </r>
  </si>
  <si>
    <t>XX-4785</t>
  </si>
  <si>
    <t>Restricted Fund Expense</t>
  </si>
  <si>
    <t>XX-3320</t>
  </si>
  <si>
    <t>XX-3330</t>
  </si>
  <si>
    <t>If you must enter more than one amount in a cell (e.g., several parish accounts map to one Archdiocesan account, or the parish records fundraising revenue and expenses in separate accounts), enter the information as a formula (For example: =50+200).  This will reduce the possibility of math mistakes and make trouble shooting easier.</t>
  </si>
  <si>
    <r>
      <t xml:space="preserve">Parishes receive a credit for the number of students enrolled in grades K5 through 8 of a parish school. 
The credit used in the 2024-2025 assessment is $4,166 per pupil in grades K5-8.  The number of students entered in cell G6 is the third Friday in September count provided to OSCYM in September 2024.  
</t>
    </r>
    <r>
      <rPr>
        <i/>
        <sz val="12"/>
        <rFont val="Tahoma"/>
        <family val="2"/>
      </rPr>
      <t>If you enter a number of students, then you must also enter the name of your school.</t>
    </r>
    <r>
      <rPr>
        <sz val="12"/>
        <rFont val="Tahoma"/>
        <family val="2"/>
      </rPr>
      <t xml:space="preserve">
     - Report total enrollment for the school. K3 and K4 are reported separately from K5-8.
     - Report the number of students enrolled at the parish in K-12 religious education instruction during fiscal year 2024-2025 in cell K6 of the "Data Entry" Tab.</t>
    </r>
  </si>
  <si>
    <t>Parish Internal Financial Amount</t>
  </si>
  <si>
    <t>Depreciation Schedule</t>
  </si>
  <si>
    <t>FOR PARISHES WITH THEIR OWN DEPRECIATION SCHEDULE</t>
  </si>
  <si>
    <t>SECTION 2</t>
  </si>
  <si>
    <t>FOR PARISHES WITHOUT THEIR OWN DEPRECIATION SCHEDULE</t>
  </si>
  <si>
    <t>Does your parish or school have your own depreciation schedule?</t>
  </si>
  <si>
    <t>Depreciation Schedule Tab</t>
  </si>
  <si>
    <t>SUMMARY ONLY: FILL OUT DEPRECIATION SCHEDULE BELOW</t>
  </si>
  <si>
    <t>SECTION 1:</t>
  </si>
  <si>
    <t>SECTION 2:</t>
  </si>
  <si>
    <t>Select Option</t>
  </si>
  <si>
    <t>Check Figure</t>
  </si>
  <si>
    <t>Net Assets Roll Forward Tab</t>
  </si>
  <si>
    <t>NET ASSETS ROLL FORWARD</t>
  </si>
  <si>
    <t>Net Assets Roll Forward</t>
  </si>
  <si>
    <t>Steps to take to resolve Net Assets Roll Forward Issues</t>
  </si>
  <si>
    <t>ONLY NEED TO FILL OUT IF NET ASSETS IS OFF BY MORE THAN 1%</t>
  </si>
  <si>
    <t>XX-3620.1</t>
  </si>
  <si>
    <t>XX-3620.2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</si>
</sst>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mm\ d\,\ yyyy"/>
    <numFmt numFmtId="165" formatCode="_(&quot;$&quot;* #,##0_);_(&quot;$&quot;* \(#,##0\);_(&quot;$&quot;* &quot;-&quot;??_);_(@_)"/>
    <numFmt numFmtId="166" formatCode="0.0%"/>
    <numFmt numFmtId="167" formatCode="_(* #,##0_);_(* \(#,##0\);_(* &quot;-&quot;??_);_(@_)"/>
  </numFmts>
  <fonts count="70">
    <font>
      <sz val="10"/>
      <name val="Tahoma"/>
    </font>
    <font>
      <sz val="10"/>
      <name val="Tahoma"/>
      <family val="2"/>
    </font>
    <font>
      <b/>
      <sz val="12"/>
      <name val="Arial"/>
      <family val="2"/>
    </font>
    <font>
      <sz val="10"/>
      <name val="Arial"/>
      <family val="2"/>
    </font>
    <font>
      <sz val="10"/>
      <name val="Arial MT"/>
      <family val="2"/>
    </font>
    <font>
      <sz val="12"/>
      <name val="Arial"/>
      <family val="2"/>
    </font>
    <font>
      <b/>
      <sz val="9"/>
      <name val="Arial Narrow"/>
      <family val="2"/>
    </font>
    <font>
      <b/>
      <sz val="10"/>
      <name val="Arial MT"/>
    </font>
    <font>
      <sz val="9"/>
      <name val="Arial"/>
      <family val="2"/>
    </font>
    <font>
      <b/>
      <sz val="9"/>
      <name val="Arial"/>
      <family val="2"/>
    </font>
    <font>
      <b/>
      <sz val="8"/>
      <color indexed="10"/>
      <name val="Arial"/>
      <family val="2"/>
    </font>
    <font>
      <b/>
      <sz val="9"/>
      <color indexed="9"/>
      <name val="Arial Narrow"/>
      <family val="2"/>
    </font>
    <font>
      <sz val="9"/>
      <name val="Arial Narrow"/>
      <family val="2"/>
    </font>
    <font>
      <b/>
      <sz val="10"/>
      <color indexed="10"/>
      <name val="Arial"/>
      <family val="2"/>
    </font>
    <font>
      <b/>
      <sz val="10"/>
      <name val="Arial"/>
      <family val="2"/>
    </font>
    <font>
      <b/>
      <sz val="10"/>
      <color indexed="9"/>
      <name val="Arial"/>
      <family val="2"/>
    </font>
    <font>
      <sz val="10"/>
      <name val="Arial Narrow"/>
      <family val="2"/>
    </font>
    <font>
      <b/>
      <sz val="10"/>
      <color indexed="9"/>
      <name val="Arial Narrow"/>
      <family val="2"/>
    </font>
    <font>
      <sz val="9"/>
      <color indexed="9"/>
      <name val="Arial Narrow"/>
      <family val="2"/>
    </font>
    <font>
      <sz val="10"/>
      <color indexed="9"/>
      <name val="Arial Narrow"/>
      <family val="2"/>
    </font>
    <font>
      <b/>
      <sz val="10"/>
      <name val="Arial"/>
      <family val="2"/>
    </font>
    <font>
      <sz val="10"/>
      <name val="Arial"/>
      <family val="2"/>
    </font>
    <font>
      <u/>
      <sz val="16"/>
      <name val="AGaramond Bold"/>
      <family val="1"/>
    </font>
    <font>
      <sz val="11"/>
      <name val="Arial"/>
      <family val="2"/>
    </font>
    <font>
      <sz val="8"/>
      <name val="Arial"/>
      <family val="2"/>
    </font>
    <font>
      <b/>
      <sz val="11"/>
      <name val="Arial"/>
      <family val="2"/>
    </font>
    <font>
      <b/>
      <u/>
      <sz val="10"/>
      <name val="Arial"/>
      <family val="2"/>
    </font>
    <font>
      <b/>
      <i/>
      <sz val="10"/>
      <name val="Arial"/>
      <family val="2"/>
    </font>
    <font>
      <i/>
      <sz val="10"/>
      <name val="Arial"/>
      <family val="2"/>
    </font>
    <font>
      <sz val="8"/>
      <name val="Tahoma"/>
      <family val="2"/>
    </font>
    <font>
      <sz val="10"/>
      <color indexed="81"/>
      <name val="Tahoma"/>
      <family val="2"/>
    </font>
    <font>
      <b/>
      <sz val="10"/>
      <color indexed="81"/>
      <name val="Tahoma"/>
      <family val="2"/>
    </font>
    <font>
      <b/>
      <sz val="8"/>
      <color indexed="10"/>
      <name val="Arial Narrow"/>
      <family val="2"/>
    </font>
    <font>
      <b/>
      <sz val="11"/>
      <color indexed="10"/>
      <name val="Arial"/>
      <family val="2"/>
    </font>
    <font>
      <sz val="11"/>
      <name val="Tahoma"/>
      <family val="2"/>
    </font>
    <font>
      <b/>
      <sz val="12"/>
      <name val="Tahoma"/>
      <family val="2"/>
    </font>
    <font>
      <b/>
      <sz val="14"/>
      <name val="Tahoma"/>
      <family val="2"/>
    </font>
    <font>
      <sz val="12"/>
      <name val="Tahoma"/>
      <family val="2"/>
    </font>
    <font>
      <b/>
      <u/>
      <sz val="12"/>
      <name val="Tahoma"/>
      <family val="2"/>
    </font>
    <font>
      <u/>
      <sz val="12"/>
      <name val="Tahoma"/>
      <family val="2"/>
    </font>
    <font>
      <sz val="10"/>
      <name val="Tahoma"/>
      <family val="2"/>
    </font>
    <font>
      <sz val="9"/>
      <name val="Tahoma"/>
      <family val="2"/>
    </font>
    <font>
      <i/>
      <sz val="12"/>
      <name val="Tahoma"/>
      <family val="2"/>
    </font>
    <font>
      <b/>
      <sz val="10"/>
      <name val="Tahoma"/>
      <family val="2"/>
    </font>
    <font>
      <i/>
      <sz val="10"/>
      <name val="Tahoma"/>
      <family val="2"/>
    </font>
    <font>
      <i/>
      <sz val="10"/>
      <name val="Tahoma"/>
      <family val="2"/>
    </font>
    <font>
      <sz val="9"/>
      <color indexed="81"/>
      <name val="Tahoma"/>
      <family val="2"/>
    </font>
    <font>
      <b/>
      <sz val="9"/>
      <color indexed="81"/>
      <name val="Tahoma"/>
      <family val="2"/>
    </font>
    <font>
      <b/>
      <sz val="18"/>
      <color rgb="FFFF0000"/>
      <name val="Tahoma"/>
      <family val="2"/>
    </font>
    <font>
      <sz val="12"/>
      <color theme="1"/>
      <name val="Calibri"/>
      <family val="2"/>
      <scheme val="minor"/>
    </font>
    <font>
      <i/>
      <sz val="10"/>
      <color theme="0" tint="-0.499984740745262"/>
      <name val="Tahoma"/>
      <family val="2"/>
    </font>
    <font>
      <sz val="12"/>
      <name val="Calibri"/>
      <family val="2"/>
      <scheme val="minor"/>
    </font>
    <font>
      <b/>
      <sz val="12"/>
      <name val="Calibri"/>
      <family val="2"/>
      <scheme val="minor"/>
    </font>
    <font>
      <b/>
      <sz val="12"/>
      <color theme="1"/>
      <name val="Calibri"/>
      <family val="2"/>
      <scheme val="minor"/>
    </font>
    <font>
      <sz val="10"/>
      <color rgb="FFFF0000"/>
      <name val="Tahoma"/>
      <family val="2"/>
    </font>
    <font>
      <b/>
      <sz val="8"/>
      <name val="Arial Narrow"/>
      <family val="2"/>
    </font>
    <font>
      <u/>
      <sz val="9"/>
      <name val="Arial"/>
      <family val="2"/>
    </font>
    <font>
      <u/>
      <sz val="10"/>
      <name val="Arial"/>
      <family val="2"/>
    </font>
    <font>
      <sz val="12"/>
      <color theme="1"/>
      <name val="Times New Roman"/>
      <family val="1"/>
    </font>
    <font>
      <b/>
      <sz val="11"/>
      <color theme="1"/>
      <name val="Calibri"/>
      <family val="2"/>
      <scheme val="minor"/>
    </font>
    <font>
      <b/>
      <sz val="11"/>
      <name val="Calibri"/>
      <family val="2"/>
      <scheme val="minor"/>
    </font>
    <font>
      <u/>
      <sz val="11"/>
      <color theme="10"/>
      <name val="Calibri"/>
      <family val="2"/>
      <scheme val="minor"/>
    </font>
    <font>
      <b/>
      <u/>
      <sz val="11"/>
      <color rgb="FF0000FF"/>
      <name val="Calibri"/>
      <family val="2"/>
      <scheme val="minor"/>
    </font>
    <font>
      <b/>
      <sz val="14"/>
      <color theme="1"/>
      <name val="Calibri"/>
      <family val="2"/>
      <scheme val="minor"/>
    </font>
    <font>
      <b/>
      <u/>
      <sz val="12"/>
      <color rgb="FF0033CC"/>
      <name val="Calibri"/>
      <family val="2"/>
      <scheme val="minor"/>
    </font>
    <font>
      <b/>
      <sz val="10"/>
      <color theme="0"/>
      <name val="Tahoma"/>
      <family val="2"/>
    </font>
    <font>
      <b/>
      <sz val="10"/>
      <color theme="1"/>
      <name val="Tahoma"/>
      <family val="2"/>
    </font>
    <font>
      <b/>
      <u/>
      <sz val="10"/>
      <name val="Tahoma"/>
      <family val="2"/>
    </font>
    <font>
      <b/>
      <u/>
      <sz val="14"/>
      <color theme="1"/>
      <name val="Calibri"/>
      <family val="2"/>
      <scheme val="minor"/>
    </font>
    <font>
      <b/>
      <u/>
      <sz val="14"/>
      <name val="Calibri"/>
      <family val="2"/>
      <scheme val="minor"/>
    </font>
  </fonts>
  <fills count="16">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1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339966"/>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8869"/>
        <bgColor indexed="64"/>
      </patternFill>
    </fill>
    <fill>
      <patternFill patternType="solid">
        <fgColor rgb="FF00CCFF"/>
        <bgColor indexed="64"/>
      </patternFill>
    </fill>
    <fill>
      <patternFill patternType="solid">
        <fgColor theme="1"/>
        <bgColor indexed="64"/>
      </patternFill>
    </fill>
    <fill>
      <patternFill patternType="solid">
        <fgColor theme="4" tint="0.79998168889431442"/>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right/>
      <top style="thin">
        <color indexed="8"/>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bottom style="medium">
        <color indexed="8"/>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cellStyleXfs>
  <cellXfs count="517">
    <xf numFmtId="0" fontId="0" fillId="0" borderId="0" xfId="0"/>
    <xf numFmtId="0" fontId="0" fillId="0" borderId="0" xfId="0" applyAlignment="1">
      <alignment horizontal="right"/>
    </xf>
    <xf numFmtId="0" fontId="3" fillId="0" borderId="0" xfId="0" applyFont="1" applyAlignment="1">
      <alignment horizontal="centerContinuous"/>
    </xf>
    <xf numFmtId="0" fontId="3" fillId="0" borderId="0" xfId="0" applyFont="1"/>
    <xf numFmtId="0" fontId="9" fillId="0" borderId="0" xfId="0" applyFont="1"/>
    <xf numFmtId="0" fontId="14" fillId="0" borderId="0" xfId="0" applyFont="1" applyAlignment="1">
      <alignment horizontal="center"/>
    </xf>
    <xf numFmtId="37" fontId="12" fillId="0" borderId="3" xfId="0" applyNumberFormat="1" applyFont="1" applyBorder="1" applyProtection="1">
      <protection locked="0"/>
    </xf>
    <xf numFmtId="37" fontId="12" fillId="0" borderId="1" xfId="0" applyNumberFormat="1" applyFont="1" applyBorder="1" applyProtection="1">
      <protection locked="0"/>
    </xf>
    <xf numFmtId="0" fontId="14" fillId="0" borderId="0" xfId="0" applyFont="1"/>
    <xf numFmtId="37" fontId="0" fillId="0" borderId="0" xfId="0" applyNumberFormat="1"/>
    <xf numFmtId="37" fontId="0" fillId="0" borderId="17" xfId="0" applyNumberFormat="1" applyBorder="1"/>
    <xf numFmtId="0" fontId="9" fillId="0" borderId="0" xfId="0" applyFont="1" applyAlignment="1">
      <alignment horizontal="left"/>
    </xf>
    <xf numFmtId="0" fontId="21" fillId="0" borderId="0" xfId="0" applyFont="1"/>
    <xf numFmtId="0" fontId="20" fillId="0" borderId="0" xfId="0" applyFont="1"/>
    <xf numFmtId="0" fontId="23" fillId="0" borderId="0" xfId="0" quotePrefix="1" applyFont="1" applyAlignment="1">
      <alignment horizontal="right"/>
    </xf>
    <xf numFmtId="0" fontId="23" fillId="0" borderId="0" xfId="0" applyFont="1"/>
    <xf numFmtId="37" fontId="23" fillId="0" borderId="10" xfId="0" applyNumberFormat="1" applyFont="1" applyBorder="1"/>
    <xf numFmtId="0" fontId="23" fillId="0" borderId="0" xfId="0" applyFont="1" applyAlignment="1">
      <alignment horizontal="right"/>
    </xf>
    <xf numFmtId="37" fontId="23" fillId="0" borderId="0" xfId="0" applyNumberFormat="1" applyFont="1"/>
    <xf numFmtId="37" fontId="23" fillId="0" borderId="17" xfId="0" applyNumberFormat="1" applyFont="1" applyBorder="1"/>
    <xf numFmtId="37" fontId="23" fillId="0" borderId="15" xfId="0" applyNumberFormat="1" applyFont="1" applyBorder="1"/>
    <xf numFmtId="0" fontId="0" fillId="0" borderId="17" xfId="0" applyBorder="1" applyAlignment="1">
      <alignment horizontal="right"/>
    </xf>
    <xf numFmtId="0" fontId="0" fillId="0" borderId="17" xfId="0" applyBorder="1"/>
    <xf numFmtId="37" fontId="25" fillId="0" borderId="17" xfId="0" applyNumberFormat="1" applyFont="1" applyBorder="1"/>
    <xf numFmtId="0" fontId="0" fillId="0" borderId="0" xfId="0" applyAlignment="1">
      <alignment horizontal="center"/>
    </xf>
    <xf numFmtId="0" fontId="28" fillId="0" borderId="0" xfId="0" applyFont="1"/>
    <xf numFmtId="37" fontId="12" fillId="0" borderId="7" xfId="0" applyNumberFormat="1" applyFont="1" applyBorder="1" applyProtection="1">
      <protection locked="0"/>
    </xf>
    <xf numFmtId="0" fontId="0" fillId="0" borderId="0" xfId="0" applyAlignment="1">
      <alignment horizontal="left" wrapText="1"/>
    </xf>
    <xf numFmtId="43" fontId="49" fillId="6" borderId="22" xfId="1" applyFont="1" applyFill="1" applyBorder="1" applyProtection="1"/>
    <xf numFmtId="43" fontId="49" fillId="5" borderId="22" xfId="1" applyFont="1" applyFill="1" applyBorder="1" applyProtection="1">
      <protection locked="0"/>
    </xf>
    <xf numFmtId="44" fontId="50" fillId="0" borderId="3" xfId="2" applyFont="1" applyBorder="1" applyAlignment="1" applyProtection="1">
      <alignment wrapText="1"/>
    </xf>
    <xf numFmtId="44" fontId="0" fillId="0" borderId="0" xfId="2" applyFont="1" applyBorder="1" applyAlignment="1" applyProtection="1">
      <alignment wrapText="1"/>
    </xf>
    <xf numFmtId="165" fontId="51" fillId="6" borderId="27" xfId="2" applyNumberFormat="1" applyFont="1" applyFill="1" applyBorder="1" applyProtection="1"/>
    <xf numFmtId="165" fontId="51" fillId="7" borderId="27" xfId="2" applyNumberFormat="1" applyFont="1" applyFill="1" applyBorder="1" applyProtection="1"/>
    <xf numFmtId="165" fontId="51" fillId="5" borderId="27" xfId="2" applyNumberFormat="1" applyFont="1" applyFill="1" applyBorder="1" applyProtection="1">
      <protection locked="0"/>
    </xf>
    <xf numFmtId="165" fontId="51" fillId="5" borderId="33" xfId="2" applyNumberFormat="1" applyFont="1" applyFill="1" applyBorder="1" applyProtection="1">
      <protection locked="0"/>
    </xf>
    <xf numFmtId="165" fontId="51" fillId="6" borderId="30" xfId="2" applyNumberFormat="1" applyFont="1" applyFill="1" applyBorder="1" applyProtection="1"/>
    <xf numFmtId="0" fontId="54" fillId="0" borderId="0" xfId="0" applyFont="1" applyAlignment="1">
      <alignment horizontal="left" wrapText="1"/>
    </xf>
    <xf numFmtId="37" fontId="3" fillId="0" borderId="0" xfId="0" applyNumberFormat="1" applyFont="1"/>
    <xf numFmtId="0" fontId="5" fillId="0" borderId="27" xfId="0" applyFont="1" applyBorder="1" applyAlignment="1">
      <alignment horizontal="centerContinuous"/>
    </xf>
    <xf numFmtId="0" fontId="3" fillId="0" borderId="27" xfId="0" applyFont="1" applyBorder="1"/>
    <xf numFmtId="0" fontId="8" fillId="0" borderId="0" xfId="0" applyFont="1"/>
    <xf numFmtId="0" fontId="8" fillId="0" borderId="3" xfId="0" applyFont="1" applyBorder="1"/>
    <xf numFmtId="37" fontId="9" fillId="0" borderId="3" xfId="0" applyNumberFormat="1" applyFont="1" applyBorder="1"/>
    <xf numFmtId="37" fontId="9" fillId="0" borderId="0" xfId="0" applyNumberFormat="1" applyFont="1"/>
    <xf numFmtId="0" fontId="8" fillId="0" borderId="27" xfId="0" applyFont="1" applyBorder="1"/>
    <xf numFmtId="0" fontId="8" fillId="0" borderId="26" xfId="0" applyFont="1" applyBorder="1"/>
    <xf numFmtId="37" fontId="9" fillId="0" borderId="41" xfId="0" applyNumberFormat="1" applyFont="1" applyBorder="1"/>
    <xf numFmtId="37" fontId="8" fillId="0" borderId="3" xfId="0" applyNumberFormat="1" applyFont="1" applyBorder="1"/>
    <xf numFmtId="0" fontId="8" fillId="0" borderId="8" xfId="0" applyFont="1" applyBorder="1"/>
    <xf numFmtId="0" fontId="8" fillId="0" borderId="42" xfId="0" applyFont="1" applyBorder="1"/>
    <xf numFmtId="37" fontId="8" fillId="0" borderId="7" xfId="0" applyNumberFormat="1" applyFont="1" applyBorder="1"/>
    <xf numFmtId="37" fontId="9" fillId="0" borderId="38" xfId="0" applyNumberFormat="1" applyFont="1" applyBorder="1"/>
    <xf numFmtId="0" fontId="8" fillId="0" borderId="37" xfId="0" applyFont="1" applyBorder="1"/>
    <xf numFmtId="0" fontId="8" fillId="0" borderId="36" xfId="0" applyFont="1" applyBorder="1"/>
    <xf numFmtId="0" fontId="8" fillId="0" borderId="34" xfId="0" applyFont="1" applyBorder="1"/>
    <xf numFmtId="37" fontId="8" fillId="0" borderId="21" xfId="0" applyNumberFormat="1" applyFont="1" applyBorder="1"/>
    <xf numFmtId="37" fontId="8" fillId="0" borderId="8" xfId="0" applyNumberFormat="1" applyFont="1" applyBorder="1"/>
    <xf numFmtId="0" fontId="8" fillId="0" borderId="6" xfId="0" applyFont="1" applyBorder="1"/>
    <xf numFmtId="0" fontId="8" fillId="0" borderId="39" xfId="0" applyFont="1" applyBorder="1"/>
    <xf numFmtId="0" fontId="8" fillId="0" borderId="40" xfId="0" applyFont="1" applyBorder="1"/>
    <xf numFmtId="37" fontId="8" fillId="0" borderId="4" xfId="0" applyNumberFormat="1" applyFont="1" applyBorder="1"/>
    <xf numFmtId="37" fontId="9" fillId="0" borderId="9" xfId="0" applyNumberFormat="1" applyFont="1" applyBorder="1"/>
    <xf numFmtId="37" fontId="9" fillId="0" borderId="8" xfId="0" applyNumberFormat="1" applyFont="1" applyBorder="1"/>
    <xf numFmtId="37" fontId="9" fillId="0" borderId="7" xfId="0" applyNumberFormat="1" applyFont="1" applyBorder="1"/>
    <xf numFmtId="0" fontId="8" fillId="0" borderId="32" xfId="0" applyFont="1" applyBorder="1"/>
    <xf numFmtId="0" fontId="43" fillId="0" borderId="3" xfId="0" applyFont="1" applyBorder="1" applyAlignment="1">
      <alignment horizontal="center"/>
    </xf>
    <xf numFmtId="0" fontId="12" fillId="5" borderId="7" xfId="0" applyFont="1" applyFill="1" applyBorder="1" applyProtection="1">
      <protection locked="0"/>
    </xf>
    <xf numFmtId="0" fontId="1" fillId="0" borderId="0" xfId="0" applyFont="1" applyAlignment="1">
      <alignment horizontal="center"/>
    </xf>
    <xf numFmtId="43" fontId="49" fillId="5" borderId="3" xfId="1" applyFont="1" applyFill="1" applyBorder="1" applyProtection="1">
      <protection locked="0"/>
    </xf>
    <xf numFmtId="43" fontId="49" fillId="8" borderId="22" xfId="1" applyFont="1" applyFill="1" applyBorder="1" applyProtection="1"/>
    <xf numFmtId="0" fontId="2" fillId="0" borderId="0" xfId="0" applyFont="1" applyAlignment="1">
      <alignment horizontal="centerContinuous"/>
    </xf>
    <xf numFmtId="0" fontId="14" fillId="0" borderId="33" xfId="0" applyFont="1" applyBorder="1"/>
    <xf numFmtId="0" fontId="1" fillId="0" borderId="0" xfId="0" applyFont="1"/>
    <xf numFmtId="44" fontId="0" fillId="0" borderId="3" xfId="2" applyFont="1" applyBorder="1" applyAlignment="1" applyProtection="1">
      <alignment wrapText="1"/>
    </xf>
    <xf numFmtId="0" fontId="3" fillId="0" borderId="0" xfId="0" applyFont="1" applyAlignment="1">
      <alignment horizontal="right"/>
    </xf>
    <xf numFmtId="0" fontId="3" fillId="0" borderId="32" xfId="0" applyFont="1" applyBorder="1"/>
    <xf numFmtId="0" fontId="3" fillId="0" borderId="32" xfId="0" applyFont="1" applyBorder="1" applyAlignment="1">
      <alignment horizontal="right"/>
    </xf>
    <xf numFmtId="0" fontId="9" fillId="0" borderId="26" xfId="0" applyFont="1" applyBorder="1" applyAlignment="1">
      <alignment horizontal="centerContinuous"/>
    </xf>
    <xf numFmtId="0" fontId="3" fillId="0" borderId="26" xfId="0" applyFont="1" applyBorder="1"/>
    <xf numFmtId="0" fontId="14" fillId="0" borderId="27" xfId="0" applyFont="1" applyBorder="1"/>
    <xf numFmtId="0" fontId="9" fillId="0" borderId="27" xfId="0" applyFont="1" applyBorder="1"/>
    <xf numFmtId="37" fontId="8" fillId="0" borderId="0" xfId="0" applyNumberFormat="1" applyFont="1"/>
    <xf numFmtId="37" fontId="14" fillId="0" borderId="25" xfId="0" applyNumberFormat="1" applyFont="1" applyBorder="1"/>
    <xf numFmtId="0" fontId="57" fillId="0" borderId="16" xfId="0" applyFont="1" applyBorder="1" applyAlignment="1">
      <alignment horizontal="left"/>
    </xf>
    <xf numFmtId="0" fontId="57" fillId="0" borderId="0" xfId="0" applyFont="1" applyAlignment="1">
      <alignment horizontal="left"/>
    </xf>
    <xf numFmtId="0" fontId="14" fillId="0" borderId="32" xfId="0" applyFont="1" applyBorder="1"/>
    <xf numFmtId="0" fontId="2" fillId="0" borderId="0" xfId="0" applyFont="1" applyAlignment="1">
      <alignment horizontal="center"/>
    </xf>
    <xf numFmtId="43" fontId="49" fillId="0" borderId="22" xfId="1" applyFont="1" applyBorder="1" applyProtection="1"/>
    <xf numFmtId="43" fontId="49" fillId="7" borderId="22" xfId="1" applyFont="1" applyFill="1" applyBorder="1" applyProtection="1"/>
    <xf numFmtId="43" fontId="49" fillId="0" borderId="12" xfId="1" applyFont="1" applyBorder="1" applyProtection="1"/>
    <xf numFmtId="43" fontId="49" fillId="8" borderId="12" xfId="1" applyFont="1" applyFill="1" applyBorder="1" applyProtection="1"/>
    <xf numFmtId="40" fontId="49" fillId="6" borderId="3" xfId="1" applyNumberFormat="1" applyFont="1" applyFill="1" applyBorder="1" applyProtection="1"/>
    <xf numFmtId="40" fontId="49" fillId="8" borderId="3" xfId="1" applyNumberFormat="1" applyFont="1" applyFill="1" applyBorder="1" applyProtection="1"/>
    <xf numFmtId="165" fontId="51" fillId="0" borderId="27" xfId="2" applyNumberFormat="1" applyFont="1" applyBorder="1" applyProtection="1"/>
    <xf numFmtId="165" fontId="51" fillId="0" borderId="28" xfId="2" applyNumberFormat="1" applyFont="1" applyBorder="1" applyProtection="1"/>
    <xf numFmtId="165" fontId="51" fillId="0" borderId="0" xfId="2" applyNumberFormat="1" applyFont="1" applyProtection="1"/>
    <xf numFmtId="43" fontId="49" fillId="5" borderId="12" xfId="1" applyFont="1" applyFill="1" applyBorder="1" applyProtection="1">
      <protection locked="0"/>
    </xf>
    <xf numFmtId="0" fontId="49" fillId="5" borderId="7" xfId="0" applyFont="1" applyFill="1" applyBorder="1" applyAlignment="1" applyProtection="1">
      <alignment horizontal="center" wrapText="1"/>
      <protection locked="0"/>
    </xf>
    <xf numFmtId="0" fontId="8" fillId="0" borderId="0" xfId="0" applyFont="1" applyAlignment="1">
      <alignment horizontal="right"/>
    </xf>
    <xf numFmtId="0" fontId="41" fillId="0" borderId="0" xfId="0" applyFont="1"/>
    <xf numFmtId="0" fontId="9" fillId="0" borderId="0" xfId="0" applyFont="1" applyAlignment="1">
      <alignment horizontal="center"/>
    </xf>
    <xf numFmtId="0" fontId="9" fillId="0" borderId="0" xfId="0" applyFont="1" applyAlignment="1">
      <alignment wrapText="1"/>
    </xf>
    <xf numFmtId="0" fontId="9" fillId="0" borderId="0" xfId="0" applyFont="1" applyAlignment="1">
      <alignment horizontal="center" wrapText="1"/>
    </xf>
    <xf numFmtId="0" fontId="8" fillId="0" borderId="0" xfId="0" applyFont="1" applyAlignment="1">
      <alignment horizontal="center"/>
    </xf>
    <xf numFmtId="0" fontId="9" fillId="0" borderId="17" xfId="0" applyFont="1" applyBorder="1"/>
    <xf numFmtId="0" fontId="9" fillId="0" borderId="23" xfId="0" applyFont="1" applyBorder="1" applyAlignment="1">
      <alignment horizontal="center"/>
    </xf>
    <xf numFmtId="37" fontId="8" fillId="0" borderId="10" xfId="0" applyNumberFormat="1" applyFont="1" applyBorder="1"/>
    <xf numFmtId="0" fontId="8" fillId="7" borderId="10" xfId="0" applyFont="1" applyFill="1" applyBorder="1"/>
    <xf numFmtId="37" fontId="8" fillId="0" borderId="6" xfId="0" applyNumberFormat="1" applyFont="1" applyBorder="1"/>
    <xf numFmtId="0" fontId="8" fillId="7" borderId="6" xfId="0" applyFont="1" applyFill="1" applyBorder="1"/>
    <xf numFmtId="37" fontId="8" fillId="0" borderId="17" xfId="0" applyNumberFormat="1" applyFont="1" applyBorder="1"/>
    <xf numFmtId="0" fontId="8" fillId="7" borderId="17" xfId="0" applyFont="1" applyFill="1" applyBorder="1"/>
    <xf numFmtId="37" fontId="9" fillId="0" borderId="15" xfId="0" applyNumberFormat="1" applyFont="1" applyBorder="1"/>
    <xf numFmtId="37" fontId="8" fillId="0" borderId="16" xfId="0" applyNumberFormat="1" applyFont="1" applyBorder="1"/>
    <xf numFmtId="0" fontId="8" fillId="7" borderId="8" xfId="0" applyFont="1" applyFill="1" applyBorder="1"/>
    <xf numFmtId="37" fontId="9" fillId="0" borderId="20" xfId="0" applyNumberFormat="1" applyFont="1" applyBorder="1"/>
    <xf numFmtId="0" fontId="8" fillId="7" borderId="20" xfId="0" applyFont="1" applyFill="1" applyBorder="1"/>
    <xf numFmtId="0" fontId="8" fillId="0" borderId="20" xfId="0" applyFont="1" applyBorder="1"/>
    <xf numFmtId="37" fontId="9" fillId="0" borderId="44" xfId="0" applyNumberFormat="1" applyFont="1" applyBorder="1"/>
    <xf numFmtId="0" fontId="8" fillId="7" borderId="0" xfId="0" applyFont="1" applyFill="1"/>
    <xf numFmtId="0" fontId="25" fillId="0" borderId="0" xfId="0" applyFont="1" applyAlignment="1">
      <alignment horizontal="right"/>
    </xf>
    <xf numFmtId="37" fontId="8" fillId="7" borderId="10" xfId="0" applyNumberFormat="1" applyFont="1" applyFill="1" applyBorder="1"/>
    <xf numFmtId="37" fontId="8" fillId="7" borderId="6" xfId="0" applyNumberFormat="1" applyFont="1" applyFill="1" applyBorder="1"/>
    <xf numFmtId="37" fontId="8" fillId="7" borderId="16" xfId="0" applyNumberFormat="1" applyFont="1" applyFill="1" applyBorder="1"/>
    <xf numFmtId="0" fontId="8" fillId="7" borderId="16" xfId="0" applyFont="1" applyFill="1" applyBorder="1"/>
    <xf numFmtId="0" fontId="8" fillId="7" borderId="15" xfId="0" applyFont="1" applyFill="1" applyBorder="1"/>
    <xf numFmtId="0" fontId="8" fillId="7" borderId="32" xfId="0" applyFont="1" applyFill="1" applyBorder="1"/>
    <xf numFmtId="37" fontId="8" fillId="7" borderId="8" xfId="0" applyNumberFormat="1" applyFont="1" applyFill="1" applyBorder="1"/>
    <xf numFmtId="37" fontId="9" fillId="0" borderId="32" xfId="0" applyNumberFormat="1" applyFont="1" applyBorder="1"/>
    <xf numFmtId="37" fontId="9" fillId="0" borderId="45" xfId="0" applyNumberFormat="1" applyFont="1" applyBorder="1"/>
    <xf numFmtId="0" fontId="2" fillId="0" borderId="17" xfId="0" applyFont="1" applyBorder="1" applyAlignment="1">
      <alignment horizontal="center"/>
    </xf>
    <xf numFmtId="0" fontId="3" fillId="0" borderId="0" xfId="0" applyFont="1" applyAlignment="1">
      <alignment horizontal="fill"/>
    </xf>
    <xf numFmtId="37" fontId="3" fillId="0" borderId="10" xfId="0" applyNumberFormat="1" applyFont="1" applyBorder="1"/>
    <xf numFmtId="37" fontId="3" fillId="0" borderId="6" xfId="0" applyNumberFormat="1" applyFont="1" applyBorder="1"/>
    <xf numFmtId="37" fontId="3" fillId="0" borderId="13" xfId="0" applyNumberFormat="1" applyFont="1" applyBorder="1"/>
    <xf numFmtId="37" fontId="3" fillId="0" borderId="14" xfId="0" applyNumberFormat="1" applyFont="1" applyBorder="1"/>
    <xf numFmtId="0" fontId="3" fillId="0" borderId="16" xfId="0" applyFont="1" applyBorder="1"/>
    <xf numFmtId="0" fontId="5" fillId="0" borderId="0" xfId="0" applyFont="1"/>
    <xf numFmtId="0" fontId="3" fillId="0" borderId="8" xfId="0" applyFont="1" applyBorder="1"/>
    <xf numFmtId="0" fontId="23" fillId="0" borderId="0" xfId="0" applyFont="1" applyAlignment="1">
      <alignment vertical="top" wrapText="1"/>
    </xf>
    <xf numFmtId="0" fontId="3" fillId="0" borderId="8" xfId="0" applyFont="1" applyBorder="1" applyAlignment="1">
      <alignment horizontal="left"/>
    </xf>
    <xf numFmtId="0" fontId="37" fillId="0" borderId="0" xfId="0" applyFont="1" applyAlignment="1">
      <alignment horizontal="left" vertical="top" wrapText="1"/>
    </xf>
    <xf numFmtId="0" fontId="35"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center" vertical="top" wrapText="1"/>
    </xf>
    <xf numFmtId="0" fontId="35" fillId="0" borderId="0" xfId="0" applyFont="1" applyAlignment="1">
      <alignment horizontal="center" vertical="top" wrapText="1"/>
    </xf>
    <xf numFmtId="0" fontId="0" fillId="0" borderId="0" xfId="0" applyAlignment="1">
      <alignment horizontal="right" vertical="top" wrapText="1"/>
    </xf>
    <xf numFmtId="0" fontId="1" fillId="5" borderId="3" xfId="0" applyFont="1" applyFill="1" applyBorder="1" applyAlignment="1" applyProtection="1">
      <alignment horizontal="left" wrapText="1"/>
      <protection locked="0"/>
    </xf>
    <xf numFmtId="0" fontId="58" fillId="0" borderId="0" xfId="0" applyFont="1"/>
    <xf numFmtId="0" fontId="43" fillId="0" borderId="9" xfId="0" applyFont="1" applyBorder="1" applyAlignment="1">
      <alignment horizontal="left"/>
    </xf>
    <xf numFmtId="0" fontId="25" fillId="0" borderId="0" xfId="0" applyFont="1" applyAlignment="1">
      <alignment horizontal="left" vertical="top" wrapText="1"/>
    </xf>
    <xf numFmtId="165" fontId="23" fillId="0" borderId="0" xfId="2" applyNumberFormat="1" applyFont="1" applyAlignment="1">
      <alignment vertical="top"/>
    </xf>
    <xf numFmtId="0" fontId="12" fillId="0" borderId="22" xfId="0" applyFont="1" applyBorder="1" applyAlignment="1" applyProtection="1">
      <alignment horizontal="left"/>
      <protection locked="0"/>
    </xf>
    <xf numFmtId="0" fontId="12" fillId="0" borderId="21" xfId="0" applyFont="1" applyBorder="1" applyAlignment="1" applyProtection="1">
      <alignment horizontal="left"/>
      <protection locked="0"/>
    </xf>
    <xf numFmtId="0" fontId="12" fillId="0" borderId="7" xfId="0" applyFont="1" applyBorder="1" applyAlignment="1" applyProtection="1">
      <alignment horizontal="left"/>
      <protection locked="0"/>
    </xf>
    <xf numFmtId="166" fontId="51" fillId="7" borderId="30" xfId="3" applyNumberFormat="1" applyFont="1" applyFill="1" applyBorder="1" applyAlignment="1" applyProtection="1">
      <alignment horizontal="right"/>
    </xf>
    <xf numFmtId="0" fontId="59" fillId="0" borderId="0" xfId="0" applyFont="1" applyAlignment="1">
      <alignment horizontal="center"/>
    </xf>
    <xf numFmtId="0" fontId="62" fillId="0" borderId="0" xfId="4" applyNumberFormat="1" applyFont="1" applyFill="1" applyAlignment="1">
      <alignment horizontal="left" indent="2"/>
    </xf>
    <xf numFmtId="0" fontId="60" fillId="0" borderId="0" xfId="4" applyNumberFormat="1" applyFont="1" applyFill="1" applyAlignment="1">
      <alignment horizontal="left"/>
    </xf>
    <xf numFmtId="0" fontId="61" fillId="0" borderId="0" xfId="4" applyAlignment="1">
      <alignment horizontal="left" vertical="top" wrapText="1"/>
    </xf>
    <xf numFmtId="0" fontId="59" fillId="5" borderId="0" xfId="0" applyFont="1" applyFill="1" applyAlignment="1">
      <alignment horizontal="center"/>
    </xf>
    <xf numFmtId="0" fontId="59" fillId="12" borderId="0" xfId="0" applyFont="1" applyFill="1" applyAlignment="1">
      <alignment horizontal="center"/>
    </xf>
    <xf numFmtId="0" fontId="64" fillId="12" borderId="0" xfId="4" applyNumberFormat="1" applyFont="1" applyFill="1" applyAlignment="1">
      <alignment horizontal="left"/>
    </xf>
    <xf numFmtId="0" fontId="64" fillId="12" borderId="0" xfId="4" quotePrefix="1" applyNumberFormat="1" applyFont="1" applyFill="1" applyAlignment="1">
      <alignment horizontal="left"/>
    </xf>
    <xf numFmtId="0" fontId="64" fillId="5" borderId="0" xfId="4" applyFont="1" applyFill="1" applyAlignment="1">
      <alignment horizontal="left"/>
    </xf>
    <xf numFmtId="0" fontId="59" fillId="13" borderId="0" xfId="0" applyFont="1" applyFill="1" applyAlignment="1">
      <alignment horizontal="center"/>
    </xf>
    <xf numFmtId="0" fontId="64" fillId="13" borderId="0" xfId="4" applyNumberFormat="1" applyFont="1" applyFill="1" applyAlignment="1">
      <alignment horizontal="left"/>
    </xf>
    <xf numFmtId="0" fontId="63" fillId="0" borderId="0" xfId="0" applyFont="1" applyAlignment="1">
      <alignment horizontal="center"/>
    </xf>
    <xf numFmtId="0" fontId="63" fillId="0" borderId="10" xfId="0" applyFont="1" applyBorder="1" applyAlignment="1">
      <alignment horizontal="center"/>
    </xf>
    <xf numFmtId="0" fontId="5" fillId="0" borderId="0" xfId="0" applyFont="1" applyAlignment="1">
      <alignment horizontal="centerContinuous"/>
    </xf>
    <xf numFmtId="0" fontId="56" fillId="0" borderId="0" xfId="0" applyFont="1"/>
    <xf numFmtId="0" fontId="3" fillId="0" borderId="29" xfId="0" applyFont="1" applyBorder="1"/>
    <xf numFmtId="0" fontId="3" fillId="0" borderId="17" xfId="0" applyFont="1" applyBorder="1"/>
    <xf numFmtId="0" fontId="57" fillId="0" borderId="17" xfId="0" applyFont="1" applyBorder="1" applyAlignment="1">
      <alignment horizontal="left"/>
    </xf>
    <xf numFmtId="0" fontId="8" fillId="0" borderId="17" xfId="0" applyFont="1" applyBorder="1"/>
    <xf numFmtId="0" fontId="8" fillId="0" borderId="30" xfId="0" applyFont="1" applyBorder="1"/>
    <xf numFmtId="0" fontId="61" fillId="0" borderId="31" xfId="4" applyBorder="1" applyAlignment="1">
      <alignment vertical="top" wrapText="1"/>
    </xf>
    <xf numFmtId="0" fontId="61" fillId="0" borderId="32" xfId="4" applyBorder="1" applyAlignment="1">
      <alignment vertical="top" wrapText="1"/>
    </xf>
    <xf numFmtId="0" fontId="43" fillId="0" borderId="0" xfId="0" applyFont="1" applyAlignment="1">
      <alignment horizontal="center"/>
    </xf>
    <xf numFmtId="0" fontId="1" fillId="0" borderId="0" xfId="0" applyFont="1" applyAlignment="1">
      <alignment horizontal="right"/>
    </xf>
    <xf numFmtId="0" fontId="65" fillId="14" borderId="0" xfId="0" applyFont="1" applyFill="1" applyAlignment="1">
      <alignment horizontal="center"/>
    </xf>
    <xf numFmtId="165" fontId="1" fillId="5" borderId="3" xfId="2" applyNumberFormat="1" applyFont="1" applyFill="1" applyBorder="1" applyAlignment="1" applyProtection="1">
      <alignment horizontal="center"/>
      <protection locked="0"/>
    </xf>
    <xf numFmtId="0" fontId="0" fillId="5" borderId="3" xfId="0" applyFill="1" applyBorder="1" applyAlignment="1" applyProtection="1">
      <alignment horizontal="center"/>
      <protection locked="0"/>
    </xf>
    <xf numFmtId="0" fontId="1" fillId="5" borderId="3" xfId="0" applyFont="1" applyFill="1" applyBorder="1" applyAlignment="1" applyProtection="1">
      <alignment wrapText="1"/>
      <protection locked="0"/>
    </xf>
    <xf numFmtId="0" fontId="0" fillId="5" borderId="3" xfId="0" applyFill="1" applyBorder="1" applyAlignment="1" applyProtection="1">
      <alignment wrapText="1"/>
      <protection locked="0"/>
    </xf>
    <xf numFmtId="0" fontId="0" fillId="0" borderId="3" xfId="0" applyBorder="1"/>
    <xf numFmtId="0" fontId="20" fillId="0" borderId="0" xfId="0" applyFont="1" applyAlignment="1">
      <alignment horizontal="center" vertical="center"/>
    </xf>
    <xf numFmtId="0" fontId="14" fillId="0" borderId="0" xfId="0" applyFont="1" applyAlignment="1">
      <alignment horizontal="center" vertical="center"/>
    </xf>
    <xf numFmtId="0" fontId="0" fillId="0" borderId="3" xfId="0" applyBorder="1" applyAlignment="1">
      <alignment horizontal="center"/>
    </xf>
    <xf numFmtId="0" fontId="61" fillId="0" borderId="0" xfId="4" applyAlignment="1" applyProtection="1">
      <alignment vertical="top" wrapText="1"/>
    </xf>
    <xf numFmtId="0" fontId="14" fillId="0" borderId="0" xfId="0" applyFont="1" applyAlignment="1">
      <alignment horizontal="right"/>
    </xf>
    <xf numFmtId="0" fontId="43" fillId="0" borderId="3" xfId="0" applyFont="1" applyBorder="1" applyAlignment="1">
      <alignment horizontal="center" wrapText="1"/>
    </xf>
    <xf numFmtId="165" fontId="0" fillId="0" borderId="3" xfId="2" applyNumberFormat="1" applyFont="1" applyFill="1" applyBorder="1" applyAlignment="1" applyProtection="1">
      <alignment horizontal="center"/>
    </xf>
    <xf numFmtId="0" fontId="61" fillId="0" borderId="0" xfId="4" applyAlignment="1" applyProtection="1">
      <alignment horizontal="left" vertical="top" wrapText="1"/>
    </xf>
    <xf numFmtId="0" fontId="4" fillId="0" borderId="0" xfId="0" applyFont="1" applyAlignment="1">
      <alignment horizontal="center" vertical="center"/>
    </xf>
    <xf numFmtId="0" fontId="27" fillId="0" borderId="0" xfId="0" applyFont="1" applyAlignment="1">
      <alignment horizontal="center"/>
    </xf>
    <xf numFmtId="0" fontId="44" fillId="0" borderId="0" xfId="0" applyFont="1"/>
    <xf numFmtId="0" fontId="44" fillId="0" borderId="0" xfId="0" applyFont="1" applyAlignment="1">
      <alignment horizontal="center"/>
    </xf>
    <xf numFmtId="0" fontId="45" fillId="0" borderId="0" xfId="0" applyFont="1"/>
    <xf numFmtId="0" fontId="45" fillId="0" borderId="0" xfId="0" applyFont="1" applyAlignment="1">
      <alignment horizontal="center"/>
    </xf>
    <xf numFmtId="41" fontId="48" fillId="0" borderId="0" xfId="0" applyNumberFormat="1" applyFont="1"/>
    <xf numFmtId="0" fontId="48" fillId="0" borderId="0" xfId="0" applyFont="1"/>
    <xf numFmtId="0" fontId="27" fillId="0" borderId="0" xfId="0" applyFont="1"/>
    <xf numFmtId="0" fontId="1" fillId="0" borderId="3" xfId="0" applyFont="1" applyBorder="1" applyAlignment="1">
      <alignment horizontal="left" wrapText="1"/>
    </xf>
    <xf numFmtId="0" fontId="0" fillId="0" borderId="3" xfId="0" applyBorder="1" applyAlignment="1">
      <alignment horizontal="center" wrapText="1"/>
    </xf>
    <xf numFmtId="0" fontId="0" fillId="0" borderId="3" xfId="0" applyBorder="1" applyAlignment="1">
      <alignment wrapText="1"/>
    </xf>
    <xf numFmtId="0" fontId="1" fillId="0" borderId="3" xfId="0" applyFont="1" applyBorder="1" applyAlignment="1">
      <alignment wrapText="1"/>
    </xf>
    <xf numFmtId="0" fontId="40" fillId="0" borderId="3" xfId="0" applyFont="1" applyBorder="1"/>
    <xf numFmtId="0" fontId="0" fillId="0" borderId="0" xfId="0" applyAlignment="1">
      <alignment horizontal="center" wrapText="1"/>
    </xf>
    <xf numFmtId="0" fontId="0" fillId="0" borderId="0" xfId="0" applyAlignment="1">
      <alignment horizontal="left"/>
    </xf>
    <xf numFmtId="0" fontId="0" fillId="0" borderId="25" xfId="0" applyBorder="1" applyAlignment="1">
      <alignment wrapText="1"/>
    </xf>
    <xf numFmtId="0" fontId="3" fillId="0" borderId="0" xfId="0" applyFont="1" applyAlignment="1">
      <alignment horizontal="centerContinuous" vertical="center"/>
    </xf>
    <xf numFmtId="0" fontId="53" fillId="0" borderId="10" xfId="0" applyFont="1" applyBorder="1"/>
    <xf numFmtId="0" fontId="49" fillId="0" borderId="7" xfId="0" applyFont="1" applyBorder="1"/>
    <xf numFmtId="0" fontId="49" fillId="0" borderId="24" xfId="0" applyFont="1" applyBorder="1" applyAlignment="1">
      <alignment horizontal="center"/>
    </xf>
    <xf numFmtId="0" fontId="49" fillId="0" borderId="24" xfId="0" applyFont="1" applyBorder="1" applyAlignment="1">
      <alignment horizontal="center" wrapText="1"/>
    </xf>
    <xf numFmtId="0" fontId="49" fillId="8" borderId="24" xfId="0" applyFont="1" applyFill="1" applyBorder="1" applyAlignment="1">
      <alignment horizontal="center" wrapText="1"/>
    </xf>
    <xf numFmtId="0" fontId="49" fillId="0" borderId="7" xfId="0" applyFont="1" applyBorder="1" applyAlignment="1">
      <alignment horizontal="center" wrapText="1"/>
    </xf>
    <xf numFmtId="0" fontId="49" fillId="0" borderId="22" xfId="0" applyFont="1" applyBorder="1"/>
    <xf numFmtId="0" fontId="54" fillId="0" borderId="0" xfId="0" applyFont="1"/>
    <xf numFmtId="0" fontId="49" fillId="0" borderId="12" xfId="0" applyFont="1" applyBorder="1"/>
    <xf numFmtId="44" fontId="1" fillId="5" borderId="3" xfId="2" applyFont="1" applyFill="1" applyBorder="1" applyAlignment="1" applyProtection="1">
      <alignment wrapText="1"/>
      <protection locked="0"/>
    </xf>
    <xf numFmtId="44" fontId="1" fillId="5" borderId="0" xfId="2" applyFont="1" applyFill="1" applyProtection="1">
      <protection locked="0"/>
    </xf>
    <xf numFmtId="44" fontId="0" fillId="5" borderId="3" xfId="2" applyFont="1" applyFill="1" applyBorder="1" applyAlignment="1" applyProtection="1">
      <alignment wrapText="1"/>
      <protection locked="0"/>
    </xf>
    <xf numFmtId="0" fontId="43" fillId="0" borderId="0" xfId="0" applyFont="1" applyAlignment="1">
      <alignment horizontal="right"/>
    </xf>
    <xf numFmtId="0" fontId="20" fillId="0" borderId="0" xfId="0" applyFont="1" applyAlignment="1">
      <alignment horizontal="centerContinuous"/>
    </xf>
    <xf numFmtId="0" fontId="0" fillId="0" borderId="0" xfId="0" applyAlignment="1">
      <alignment horizontal="centerContinuous"/>
    </xf>
    <xf numFmtId="0" fontId="20" fillId="0" borderId="0" xfId="0" applyFont="1" applyAlignment="1">
      <alignment horizontal="centerContinuous" vertical="center"/>
    </xf>
    <xf numFmtId="0" fontId="14" fillId="0" borderId="0" xfId="0" applyFont="1" applyAlignment="1">
      <alignment horizontal="centerContinuous" vertical="center"/>
    </xf>
    <xf numFmtId="0" fontId="14" fillId="0" borderId="0" xfId="0" applyFont="1" applyAlignment="1">
      <alignment horizontal="centerContinuous"/>
    </xf>
    <xf numFmtId="0" fontId="21" fillId="0" borderId="0" xfId="0" applyFont="1" applyAlignment="1">
      <alignment horizontal="centerContinuous"/>
    </xf>
    <xf numFmtId="0" fontId="7" fillId="0" borderId="0" xfId="0" applyFont="1" applyAlignment="1">
      <alignment horizontal="center"/>
    </xf>
    <xf numFmtId="0" fontId="26" fillId="0" borderId="0" xfId="0" applyFont="1" applyAlignment="1">
      <alignment horizontal="centerContinuous"/>
    </xf>
    <xf numFmtId="0" fontId="50" fillId="0" borderId="0" xfId="0" applyFont="1"/>
    <xf numFmtId="0" fontId="50" fillId="0" borderId="3" xfId="0" applyFont="1" applyBorder="1"/>
    <xf numFmtId="0" fontId="50" fillId="0" borderId="3" xfId="0" applyFont="1" applyBorder="1" applyAlignment="1">
      <alignment horizontal="center" wrapText="1"/>
    </xf>
    <xf numFmtId="0" fontId="50" fillId="0" borderId="3" xfId="0" applyFont="1" applyBorder="1" applyAlignment="1">
      <alignment wrapText="1"/>
    </xf>
    <xf numFmtId="0" fontId="50" fillId="0" borderId="3" xfId="0" applyFont="1" applyBorder="1" applyAlignment="1">
      <alignment horizontal="center"/>
    </xf>
    <xf numFmtId="0" fontId="0" fillId="0" borderId="0" xfId="0" applyAlignment="1">
      <alignment wrapText="1"/>
    </xf>
    <xf numFmtId="0" fontId="40" fillId="0" borderId="0" xfId="0" applyFont="1"/>
    <xf numFmtId="0" fontId="3" fillId="0" borderId="0" xfId="0" applyFont="1" applyAlignment="1">
      <alignment horizontal="center"/>
    </xf>
    <xf numFmtId="0" fontId="14" fillId="0" borderId="10" xfId="0" applyFont="1" applyBorder="1" applyAlignment="1">
      <alignment horizontal="center"/>
    </xf>
    <xf numFmtId="37" fontId="14" fillId="0" borderId="10" xfId="0" applyNumberFormat="1" applyFont="1" applyBorder="1"/>
    <xf numFmtId="37" fontId="14" fillId="0" borderId="15" xfId="0" applyNumberFormat="1" applyFont="1" applyBorder="1"/>
    <xf numFmtId="167" fontId="14" fillId="0" borderId="0" xfId="1" applyNumberFormat="1" applyFont="1"/>
    <xf numFmtId="0" fontId="0" fillId="0" borderId="0" xfId="0" applyAlignment="1" applyProtection="1">
      <alignment wrapText="1"/>
      <protection locked="0"/>
    </xf>
    <xf numFmtId="0" fontId="10" fillId="0" borderId="0" xfId="0" applyFont="1" applyAlignment="1">
      <alignment horizontal="left"/>
    </xf>
    <xf numFmtId="0" fontId="11" fillId="9" borderId="12" xfId="0" applyFont="1" applyFill="1" applyBorder="1" applyAlignment="1">
      <alignment horizontal="right"/>
    </xf>
    <xf numFmtId="0" fontId="12" fillId="0" borderId="3" xfId="0" applyFont="1" applyBorder="1"/>
    <xf numFmtId="0" fontId="11" fillId="9" borderId="11" xfId="0" applyFont="1" applyFill="1" applyBorder="1" applyAlignment="1">
      <alignment horizontal="right"/>
    </xf>
    <xf numFmtId="0" fontId="11" fillId="9" borderId="21" xfId="0" applyFont="1" applyFill="1" applyBorder="1" applyAlignment="1">
      <alignment horizontal="right"/>
    </xf>
    <xf numFmtId="0" fontId="12" fillId="0" borderId="7" xfId="0" applyFont="1" applyBorder="1"/>
    <xf numFmtId="0" fontId="11" fillId="9" borderId="3" xfId="0" applyFont="1" applyFill="1" applyBorder="1" applyAlignment="1">
      <alignment horizontal="right"/>
    </xf>
    <xf numFmtId="0" fontId="11" fillId="9" borderId="1" xfId="0" applyFont="1" applyFill="1" applyBorder="1" applyAlignment="1">
      <alignment horizontal="right"/>
    </xf>
    <xf numFmtId="0" fontId="11" fillId="9" borderId="21" xfId="0" applyFont="1" applyFill="1" applyBorder="1" applyAlignment="1">
      <alignment horizontal="left"/>
    </xf>
    <xf numFmtId="0" fontId="11" fillId="9" borderId="0" xfId="0" applyFont="1" applyFill="1" applyAlignment="1">
      <alignment horizontal="right"/>
    </xf>
    <xf numFmtId="0" fontId="55" fillId="0" borderId="7" xfId="0" applyFont="1" applyBorder="1" applyAlignment="1">
      <alignment horizontal="centerContinuous" wrapText="1"/>
    </xf>
    <xf numFmtId="0" fontId="14" fillId="0" borderId="7" xfId="0" applyFont="1" applyBorder="1" applyAlignment="1">
      <alignment horizontal="center"/>
    </xf>
    <xf numFmtId="0" fontId="55" fillId="0" borderId="12" xfId="0" applyFont="1" applyBorder="1" applyAlignment="1">
      <alignment horizontal="center"/>
    </xf>
    <xf numFmtId="0" fontId="55" fillId="0" borderId="12" xfId="0" applyFont="1" applyBorder="1" applyAlignment="1">
      <alignment horizontal="center" wrapText="1"/>
    </xf>
    <xf numFmtId="0" fontId="55" fillId="0" borderId="9" xfId="0" applyFont="1" applyBorder="1" applyAlignment="1">
      <alignment horizontal="center" wrapText="1"/>
    </xf>
    <xf numFmtId="0" fontId="14" fillId="0" borderId="12" xfId="0" applyFont="1" applyBorder="1" applyAlignment="1">
      <alignment horizontal="center"/>
    </xf>
    <xf numFmtId="0" fontId="55" fillId="0" borderId="25" xfId="0" applyFont="1" applyBorder="1" applyAlignment="1">
      <alignment horizontal="centerContinuous" wrapText="1"/>
    </xf>
    <xf numFmtId="0" fontId="0" fillId="9" borderId="3" xfId="0" applyFill="1" applyBorder="1"/>
    <xf numFmtId="37" fontId="0" fillId="9" borderId="3" xfId="0" applyNumberFormat="1" applyFill="1" applyBorder="1"/>
    <xf numFmtId="37" fontId="0" fillId="9" borderId="1" xfId="0" applyNumberFormat="1" applyFill="1" applyBorder="1"/>
    <xf numFmtId="37" fontId="0" fillId="9" borderId="12" xfId="0" applyNumberFormat="1" applyFill="1" applyBorder="1"/>
    <xf numFmtId="0" fontId="12" fillId="9" borderId="3" xfId="0" applyFont="1" applyFill="1" applyBorder="1"/>
    <xf numFmtId="0" fontId="11" fillId="9" borderId="3" xfId="0" applyFont="1" applyFill="1" applyBorder="1"/>
    <xf numFmtId="37" fontId="12" fillId="9" borderId="3" xfId="0" applyNumberFormat="1" applyFont="1" applyFill="1" applyBorder="1"/>
    <xf numFmtId="37" fontId="12" fillId="9" borderId="1" xfId="0" applyNumberFormat="1" applyFont="1" applyFill="1" applyBorder="1"/>
    <xf numFmtId="37" fontId="12" fillId="2" borderId="3" xfId="0" applyNumberFormat="1" applyFont="1" applyFill="1" applyBorder="1"/>
    <xf numFmtId="37" fontId="12" fillId="5" borderId="3" xfId="0" applyNumberFormat="1" applyFont="1" applyFill="1" applyBorder="1"/>
    <xf numFmtId="0" fontId="12" fillId="0" borderId="3" xfId="0" applyFont="1" applyBorder="1" applyAlignment="1">
      <alignment horizontal="left"/>
    </xf>
    <xf numFmtId="0" fontId="12" fillId="0" borderId="22" xfId="0" applyFont="1" applyBorder="1"/>
    <xf numFmtId="0" fontId="0" fillId="2" borderId="3" xfId="0" applyFill="1" applyBorder="1"/>
    <xf numFmtId="0" fontId="6" fillId="2" borderId="3" xfId="0" applyFont="1" applyFill="1" applyBorder="1"/>
    <xf numFmtId="0" fontId="12" fillId="2" borderId="3" xfId="0" applyFont="1" applyFill="1" applyBorder="1"/>
    <xf numFmtId="37" fontId="11" fillId="9" borderId="3" xfId="0" applyNumberFormat="1" applyFont="1" applyFill="1" applyBorder="1"/>
    <xf numFmtId="37" fontId="11" fillId="9" borderId="1" xfId="0" applyNumberFormat="1" applyFont="1" applyFill="1" applyBorder="1"/>
    <xf numFmtId="37" fontId="12" fillId="5" borderId="1" xfId="0" applyNumberFormat="1" applyFont="1" applyFill="1" applyBorder="1"/>
    <xf numFmtId="37" fontId="12" fillId="2" borderId="1" xfId="0" applyNumberFormat="1" applyFont="1" applyFill="1" applyBorder="1"/>
    <xf numFmtId="0" fontId="15" fillId="9" borderId="3" xfId="0" applyFont="1" applyFill="1" applyBorder="1"/>
    <xf numFmtId="0" fontId="16" fillId="0" borderId="0" xfId="0" applyFont="1"/>
    <xf numFmtId="37" fontId="17" fillId="9" borderId="3" xfId="0" applyNumberFormat="1" applyFont="1" applyFill="1" applyBorder="1"/>
    <xf numFmtId="37" fontId="16" fillId="9" borderId="3" xfId="0" applyNumberFormat="1" applyFont="1" applyFill="1" applyBorder="1"/>
    <xf numFmtId="0" fontId="12" fillId="10" borderId="3" xfId="0" applyFont="1" applyFill="1" applyBorder="1"/>
    <xf numFmtId="37" fontId="12" fillId="10" borderId="3" xfId="0" applyNumberFormat="1" applyFont="1" applyFill="1" applyBorder="1"/>
    <xf numFmtId="0" fontId="6" fillId="2" borderId="3" xfId="0" applyFont="1" applyFill="1" applyBorder="1" applyAlignment="1">
      <alignment horizontal="right"/>
    </xf>
    <xf numFmtId="37" fontId="16" fillId="2" borderId="3" xfId="0" applyNumberFormat="1" applyFont="1" applyFill="1" applyBorder="1"/>
    <xf numFmtId="0" fontId="18" fillId="9" borderId="3" xfId="0" applyFont="1" applyFill="1" applyBorder="1"/>
    <xf numFmtId="37" fontId="19" fillId="9" borderId="3" xfId="0" applyNumberFormat="1" applyFont="1" applyFill="1" applyBorder="1"/>
    <xf numFmtId="37" fontId="18" fillId="9" borderId="3" xfId="0" applyNumberFormat="1" applyFont="1" applyFill="1" applyBorder="1"/>
    <xf numFmtId="37" fontId="18" fillId="9" borderId="1" xfId="0" applyNumberFormat="1" applyFont="1" applyFill="1" applyBorder="1"/>
    <xf numFmtId="37" fontId="12" fillId="10" borderId="1" xfId="0" applyNumberFormat="1" applyFont="1" applyFill="1" applyBorder="1"/>
    <xf numFmtId="37" fontId="12" fillId="9" borderId="7" xfId="0" applyNumberFormat="1" applyFont="1" applyFill="1" applyBorder="1"/>
    <xf numFmtId="37" fontId="12" fillId="9" borderId="4" xfId="0" applyNumberFormat="1" applyFont="1" applyFill="1" applyBorder="1"/>
    <xf numFmtId="0" fontId="12" fillId="4" borderId="3" xfId="0" applyFont="1" applyFill="1" applyBorder="1"/>
    <xf numFmtId="0" fontId="6" fillId="4" borderId="3" xfId="0" applyFont="1" applyFill="1" applyBorder="1" applyAlignment="1">
      <alignment horizontal="right"/>
    </xf>
    <xf numFmtId="37" fontId="12" fillId="4" borderId="3" xfId="0" applyNumberFormat="1" applyFont="1" applyFill="1" applyBorder="1"/>
    <xf numFmtId="37" fontId="6" fillId="4" borderId="3" xfId="0" applyNumberFormat="1" applyFont="1" applyFill="1" applyBorder="1"/>
    <xf numFmtId="0" fontId="6" fillId="9" borderId="3" xfId="0" applyFont="1" applyFill="1" applyBorder="1" applyAlignment="1">
      <alignment horizontal="left"/>
    </xf>
    <xf numFmtId="0" fontId="0" fillId="9" borderId="0" xfId="0" applyFill="1"/>
    <xf numFmtId="0" fontId="12" fillId="11" borderId="3" xfId="0" applyFont="1" applyFill="1" applyBorder="1"/>
    <xf numFmtId="0" fontId="6" fillId="11" borderId="3" xfId="0" applyFont="1" applyFill="1" applyBorder="1" applyAlignment="1">
      <alignment horizontal="right"/>
    </xf>
    <xf numFmtId="37" fontId="12" fillId="11" borderId="3" xfId="0" applyNumberFormat="1" applyFont="1" applyFill="1" applyBorder="1"/>
    <xf numFmtId="37" fontId="6" fillId="11" borderId="3" xfId="0" applyNumberFormat="1" applyFont="1" applyFill="1" applyBorder="1"/>
    <xf numFmtId="0" fontId="12" fillId="0" borderId="0" xfId="0" applyFont="1"/>
    <xf numFmtId="0" fontId="51" fillId="0" borderId="26" xfId="0" applyFont="1" applyBorder="1"/>
    <xf numFmtId="0" fontId="35" fillId="0" borderId="10" xfId="0" applyFont="1" applyBorder="1" applyAlignment="1">
      <alignment horizontal="center"/>
    </xf>
    <xf numFmtId="0" fontId="51" fillId="0" borderId="29" xfId="0" applyFont="1" applyBorder="1"/>
    <xf numFmtId="0" fontId="66" fillId="0" borderId="0" xfId="0" applyFont="1" applyAlignment="1">
      <alignment horizontal="center"/>
    </xf>
    <xf numFmtId="0" fontId="51" fillId="0" borderId="0" xfId="0" applyFont="1"/>
    <xf numFmtId="0" fontId="51" fillId="0" borderId="31" xfId="0" applyFont="1" applyBorder="1"/>
    <xf numFmtId="0" fontId="43" fillId="0" borderId="10" xfId="0" applyFont="1" applyBorder="1" applyAlignment="1">
      <alignment horizontal="center"/>
    </xf>
    <xf numFmtId="165" fontId="0" fillId="0" borderId="3" xfId="2" applyNumberFormat="1" applyFont="1" applyFill="1" applyBorder="1" applyProtection="1"/>
    <xf numFmtId="165" fontId="0" fillId="0" borderId="3" xfId="2" applyNumberFormat="1" applyFont="1" applyFill="1" applyBorder="1" applyProtection="1">
      <protection locked="0"/>
    </xf>
    <xf numFmtId="37" fontId="19" fillId="0" borderId="3" xfId="0" applyNumberFormat="1" applyFont="1" applyBorder="1" applyProtection="1">
      <protection locked="0"/>
    </xf>
    <xf numFmtId="0" fontId="16" fillId="0" borderId="0" xfId="0" applyFont="1" applyAlignment="1" applyProtection="1">
      <alignment wrapText="1"/>
      <protection locked="0"/>
    </xf>
    <xf numFmtId="0" fontId="68" fillId="5" borderId="0" xfId="0" applyFont="1" applyFill="1" applyAlignment="1">
      <alignment horizontal="left"/>
    </xf>
    <xf numFmtId="0" fontId="69" fillId="12" borderId="0" xfId="4" applyFont="1" applyFill="1" applyAlignment="1">
      <alignment horizontal="left"/>
    </xf>
    <xf numFmtId="0" fontId="69" fillId="13" borderId="0" xfId="4" applyNumberFormat="1" applyFont="1" applyFill="1" applyAlignment="1">
      <alignment horizontal="left"/>
    </xf>
    <xf numFmtId="0" fontId="20" fillId="0" borderId="0" xfId="0" applyFont="1" applyAlignment="1">
      <alignment horizontal="right"/>
    </xf>
    <xf numFmtId="14" fontId="14" fillId="0" borderId="0" xfId="0" applyNumberFormat="1" applyFont="1" applyAlignment="1">
      <alignment horizontal="center"/>
    </xf>
    <xf numFmtId="0" fontId="1" fillId="0" borderId="3" xfId="0" applyFont="1" applyBorder="1" applyAlignment="1">
      <alignment horizontal="center"/>
    </xf>
    <xf numFmtId="165" fontId="0" fillId="0" borderId="3" xfId="0" applyNumberFormat="1" applyBorder="1" applyAlignment="1">
      <alignment horizontal="center"/>
    </xf>
    <xf numFmtId="165" fontId="0" fillId="0" borderId="0" xfId="2" applyNumberFormat="1" applyFont="1" applyFill="1" applyBorder="1" applyProtection="1"/>
    <xf numFmtId="165" fontId="0" fillId="0" borderId="0" xfId="2" applyNumberFormat="1" applyFont="1" applyFill="1" applyBorder="1" applyProtection="1">
      <protection locked="0"/>
    </xf>
    <xf numFmtId="0" fontId="38" fillId="0" borderId="0" xfId="0" applyFont="1" applyAlignment="1">
      <alignment horizontal="left" vertical="top" wrapText="1"/>
    </xf>
    <xf numFmtId="0" fontId="3" fillId="5" borderId="0" xfId="0" applyFont="1" applyFill="1" applyProtection="1">
      <protection locked="0"/>
    </xf>
    <xf numFmtId="14" fontId="3" fillId="5" borderId="0" xfId="0" applyNumberFormat="1" applyFont="1" applyFill="1" applyProtection="1">
      <protection locked="0"/>
    </xf>
    <xf numFmtId="0" fontId="0" fillId="0" borderId="3" xfId="0" applyBorder="1" applyAlignment="1" applyProtection="1">
      <alignment horizontal="center"/>
      <protection locked="0"/>
    </xf>
    <xf numFmtId="165" fontId="1" fillId="0" borderId="50" xfId="2" applyNumberFormat="1" applyFont="1" applyFill="1" applyBorder="1" applyAlignment="1" applyProtection="1">
      <alignment horizontal="center"/>
      <protection locked="0"/>
    </xf>
    <xf numFmtId="165" fontId="1" fillId="0" borderId="38" xfId="2" applyNumberFormat="1" applyFont="1" applyFill="1" applyBorder="1" applyAlignment="1" applyProtection="1">
      <alignment horizontal="center"/>
      <protection locked="0"/>
    </xf>
    <xf numFmtId="0" fontId="1" fillId="0" borderId="3" xfId="0" applyFont="1" applyBorder="1" applyAlignment="1" applyProtection="1">
      <alignment wrapText="1"/>
      <protection locked="0"/>
    </xf>
    <xf numFmtId="165" fontId="1" fillId="0" borderId="3" xfId="2" applyNumberFormat="1" applyFont="1" applyFill="1" applyBorder="1" applyAlignment="1" applyProtection="1">
      <alignment horizontal="center"/>
      <protection locked="0"/>
    </xf>
    <xf numFmtId="165" fontId="1" fillId="0" borderId="54" xfId="2" applyNumberFormat="1" applyFont="1" applyFill="1" applyBorder="1" applyAlignment="1" applyProtection="1">
      <alignment horizontal="center"/>
      <protection locked="0"/>
    </xf>
    <xf numFmtId="165" fontId="43" fillId="0" borderId="52" xfId="2" applyNumberFormat="1" applyFont="1" applyFill="1" applyBorder="1" applyAlignment="1" applyProtection="1">
      <alignment horizontal="center"/>
    </xf>
    <xf numFmtId="0" fontId="20" fillId="0" borderId="0" xfId="0" applyFont="1" applyAlignment="1">
      <alignment vertical="center"/>
    </xf>
    <xf numFmtId="0" fontId="14" fillId="0" borderId="0" xfId="0" applyFont="1" applyAlignment="1">
      <alignment vertical="center"/>
    </xf>
    <xf numFmtId="0" fontId="14" fillId="15" borderId="0" xfId="0" applyFont="1" applyFill="1"/>
    <xf numFmtId="0" fontId="43" fillId="0" borderId="31"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33" xfId="0" applyFont="1" applyBorder="1" applyAlignment="1">
      <alignment horizontal="center" vertical="center" wrapText="1"/>
    </xf>
    <xf numFmtId="0" fontId="0" fillId="0" borderId="48" xfId="0" applyBorder="1" applyAlignment="1">
      <alignment horizontal="center"/>
    </xf>
    <xf numFmtId="0" fontId="0" fillId="0" borderId="49" xfId="0" applyBorder="1" applyAlignment="1">
      <alignment horizontal="center"/>
    </xf>
    <xf numFmtId="0" fontId="0" fillId="0" borderId="37" xfId="0" applyBorder="1" applyAlignment="1">
      <alignment horizontal="center"/>
    </xf>
    <xf numFmtId="0" fontId="43" fillId="0" borderId="51" xfId="0" applyFont="1" applyBorder="1" applyAlignment="1">
      <alignment horizontal="center"/>
    </xf>
    <xf numFmtId="0" fontId="43" fillId="0" borderId="24" xfId="0" applyFont="1" applyBorder="1" applyAlignment="1">
      <alignment horizontal="center"/>
    </xf>
    <xf numFmtId="0" fontId="0" fillId="0" borderId="53" xfId="0" applyBorder="1" applyAlignment="1">
      <alignment horizontal="center"/>
    </xf>
    <xf numFmtId="0" fontId="0" fillId="0" borderId="12" xfId="0" applyBorder="1" applyAlignment="1">
      <alignment horizontal="center"/>
    </xf>
    <xf numFmtId="44" fontId="0" fillId="0" borderId="3" xfId="0" applyNumberFormat="1" applyBorder="1" applyAlignment="1">
      <alignment horizontal="center"/>
    </xf>
    <xf numFmtId="0" fontId="14" fillId="5" borderId="3" xfId="0" applyFont="1" applyFill="1" applyBorder="1" applyAlignment="1" applyProtection="1">
      <alignment horizontal="center"/>
      <protection locked="0"/>
    </xf>
    <xf numFmtId="0" fontId="14" fillId="15" borderId="0" xfId="0" applyFont="1" applyFill="1" applyAlignment="1">
      <alignment vertical="center"/>
    </xf>
    <xf numFmtId="0" fontId="38" fillId="0" borderId="0" xfId="0" applyFont="1" applyAlignment="1">
      <alignment horizontal="center" vertical="top" wrapText="1"/>
    </xf>
    <xf numFmtId="164" fontId="33" fillId="0" borderId="0" xfId="0" quotePrefix="1" applyNumberFormat="1" applyFont="1" applyAlignment="1">
      <alignment horizontal="left"/>
    </xf>
    <xf numFmtId="0" fontId="34" fillId="0" borderId="0" xfId="0" applyFont="1" applyAlignment="1">
      <alignment horizontal="left"/>
    </xf>
    <xf numFmtId="0" fontId="11" fillId="9" borderId="1" xfId="0" applyFont="1" applyFill="1" applyBorder="1"/>
    <xf numFmtId="0" fontId="41" fillId="9" borderId="6" xfId="0" applyFont="1" applyFill="1" applyBorder="1"/>
    <xf numFmtId="0" fontId="41" fillId="9" borderId="2" xfId="0" applyFont="1" applyFill="1" applyBorder="1"/>
    <xf numFmtId="0" fontId="11" fillId="9" borderId="3" xfId="0" applyFont="1" applyFill="1" applyBorder="1" applyAlignment="1">
      <alignment horizontal="left"/>
    </xf>
    <xf numFmtId="0" fontId="0" fillId="9" borderId="3" xfId="0" applyFill="1" applyBorder="1" applyAlignment="1">
      <alignment horizontal="left"/>
    </xf>
    <xf numFmtId="0" fontId="12" fillId="0" borderId="1" xfId="0" applyFont="1" applyBorder="1"/>
    <xf numFmtId="0" fontId="12" fillId="0" borderId="6" xfId="0" applyFont="1" applyBorder="1"/>
    <xf numFmtId="0" fontId="12" fillId="0" borderId="2" xfId="0" applyFont="1" applyBorder="1"/>
    <xf numFmtId="0" fontId="11" fillId="9" borderId="1" xfId="0" applyFont="1" applyFill="1" applyBorder="1" applyAlignment="1">
      <alignment horizontal="right"/>
    </xf>
    <xf numFmtId="0" fontId="11" fillId="9" borderId="6" xfId="0" applyFont="1" applyFill="1" applyBorder="1" applyAlignment="1">
      <alignment horizontal="right"/>
    </xf>
    <xf numFmtId="0" fontId="11" fillId="9" borderId="2" xfId="0" applyFont="1" applyFill="1" applyBorder="1" applyAlignment="1">
      <alignment horizontal="right"/>
    </xf>
    <xf numFmtId="0" fontId="55" fillId="0" borderId="4" xfId="0" applyFont="1" applyBorder="1" applyAlignment="1">
      <alignment horizontal="center"/>
    </xf>
    <xf numFmtId="0" fontId="55" fillId="0" borderId="8" xfId="0" applyFont="1" applyBorder="1" applyAlignment="1">
      <alignment horizontal="center"/>
    </xf>
    <xf numFmtId="0" fontId="40" fillId="0" borderId="1" xfId="0" applyFont="1" applyBorder="1" applyAlignment="1" applyProtection="1">
      <alignment horizontal="left"/>
      <protection locked="0"/>
    </xf>
    <xf numFmtId="0" fontId="40" fillId="0" borderId="6" xfId="0" applyFont="1" applyBorder="1" applyAlignment="1" applyProtection="1">
      <alignment horizontal="left"/>
      <protection locked="0"/>
    </xf>
    <xf numFmtId="0" fontId="40" fillId="0" borderId="2"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3" fillId="0" borderId="10" xfId="0" applyFont="1" applyBorder="1" applyAlignment="1">
      <alignment horizontal="center"/>
    </xf>
    <xf numFmtId="0" fontId="12" fillId="0" borderId="3" xfId="0" applyFont="1" applyBorder="1"/>
    <xf numFmtId="0" fontId="0" fillId="0" borderId="3" xfId="0" applyBorder="1"/>
    <xf numFmtId="0" fontId="12" fillId="0" borderId="3" xfId="0" applyFont="1" applyBorder="1" applyProtection="1">
      <protection locked="0"/>
    </xf>
    <xf numFmtId="0" fontId="0" fillId="0" borderId="3" xfId="0" applyBorder="1" applyProtection="1">
      <protection locked="0"/>
    </xf>
    <xf numFmtId="0" fontId="12" fillId="0" borderId="1" xfId="0" applyFont="1" applyBorder="1" applyAlignment="1" applyProtection="1">
      <alignment horizontal="left"/>
      <protection locked="0"/>
    </xf>
    <xf numFmtId="0" fontId="12" fillId="0" borderId="6" xfId="0" applyFont="1" applyBorder="1" applyAlignment="1" applyProtection="1">
      <alignment horizontal="left"/>
      <protection locked="0"/>
    </xf>
    <xf numFmtId="0" fontId="32" fillId="0" borderId="4" xfId="0" applyFont="1" applyBorder="1" applyAlignment="1">
      <alignment wrapText="1"/>
    </xf>
    <xf numFmtId="0" fontId="29" fillId="0" borderId="5" xfId="0" applyFont="1" applyBorder="1" applyAlignment="1">
      <alignment wrapText="1"/>
    </xf>
    <xf numFmtId="0" fontId="0" fillId="0" borderId="1" xfId="0" applyBorder="1" applyProtection="1">
      <protection locked="0"/>
    </xf>
    <xf numFmtId="0" fontId="61" fillId="0" borderId="0" xfId="4" applyAlignment="1" applyProtection="1">
      <alignment horizontal="left" vertical="top" wrapText="1"/>
    </xf>
    <xf numFmtId="0" fontId="0" fillId="0" borderId="25" xfId="0" applyBorder="1" applyAlignment="1" applyProtection="1">
      <alignment vertical="top" wrapText="1"/>
      <protection locked="0"/>
    </xf>
    <xf numFmtId="0" fontId="0" fillId="0" borderId="0" xfId="0" applyAlignment="1" applyProtection="1">
      <alignment vertical="top" wrapText="1"/>
      <protection locked="0"/>
    </xf>
    <xf numFmtId="0" fontId="0" fillId="0" borderId="21" xfId="0" applyBorder="1" applyAlignment="1" applyProtection="1">
      <alignment vertical="top" wrapText="1"/>
      <protection locked="0"/>
    </xf>
    <xf numFmtId="0" fontId="0" fillId="0" borderId="0" xfId="0" applyAlignment="1">
      <alignment horizontal="center" wrapText="1"/>
    </xf>
    <xf numFmtId="0" fontId="1" fillId="0" borderId="4"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5" xfId="0" applyBorder="1" applyAlignment="1" applyProtection="1">
      <alignment vertical="top" wrapText="1"/>
      <protection locked="0"/>
    </xf>
    <xf numFmtId="0" fontId="1" fillId="0" borderId="25" xfId="0" applyFont="1" applyBorder="1" applyAlignment="1" applyProtection="1">
      <alignment vertical="top" wrapText="1"/>
      <protection locked="0"/>
    </xf>
    <xf numFmtId="0" fontId="27" fillId="0" borderId="0" xfId="0" applyFont="1" applyAlignment="1">
      <alignment horizontal="center"/>
    </xf>
    <xf numFmtId="0" fontId="44" fillId="0" borderId="0" xfId="0" applyFont="1"/>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20" fillId="0" borderId="0" xfId="0" applyFont="1" applyAlignment="1">
      <alignment horizontal="center"/>
    </xf>
    <xf numFmtId="0" fontId="0" fillId="0" borderId="25" xfId="0" applyBorder="1" applyAlignment="1" applyProtection="1">
      <alignment vertical="top"/>
      <protection locked="0"/>
    </xf>
    <xf numFmtId="0" fontId="0" fillId="0" borderId="0" xfId="0" applyAlignment="1" applyProtection="1">
      <alignment vertical="top"/>
      <protection locked="0"/>
    </xf>
    <xf numFmtId="0" fontId="0" fillId="0" borderId="21" xfId="0" applyBorder="1" applyAlignment="1" applyProtection="1">
      <alignment vertical="top"/>
      <protection locked="0"/>
    </xf>
    <xf numFmtId="0" fontId="0" fillId="0" borderId="9" xfId="0" applyBorder="1" applyAlignment="1" applyProtection="1">
      <alignment vertical="top"/>
      <protection locked="0"/>
    </xf>
    <xf numFmtId="0" fontId="0" fillId="0" borderId="10" xfId="0" applyBorder="1" applyAlignment="1" applyProtection="1">
      <alignment vertical="top"/>
      <protection locked="0"/>
    </xf>
    <xf numFmtId="0" fontId="0" fillId="0" borderId="11" xfId="0" applyBorder="1" applyAlignment="1" applyProtection="1">
      <alignment vertical="top"/>
      <protection locked="0"/>
    </xf>
    <xf numFmtId="0" fontId="0" fillId="0" borderId="0" xfId="0" applyAlignment="1">
      <alignment horizontal="center"/>
    </xf>
    <xf numFmtId="0" fontId="53" fillId="0" borderId="10" xfId="0" applyFont="1" applyBorder="1" applyAlignment="1">
      <alignment horizontal="center"/>
    </xf>
    <xf numFmtId="41" fontId="48" fillId="0" borderId="0" xfId="0" applyNumberFormat="1" applyFont="1" applyAlignment="1">
      <alignment horizontal="center"/>
    </xf>
    <xf numFmtId="0" fontId="1" fillId="0" borderId="4" xfId="0" applyFont="1" applyBorder="1" applyAlignment="1" applyProtection="1">
      <alignment vertical="top"/>
      <protection locked="0"/>
    </xf>
    <xf numFmtId="0" fontId="1" fillId="0" borderId="8" xfId="0" applyFont="1" applyBorder="1" applyAlignment="1" applyProtection="1">
      <alignment vertical="top"/>
      <protection locked="0"/>
    </xf>
    <xf numFmtId="0" fontId="1" fillId="0" borderId="5" xfId="0" applyFont="1" applyBorder="1" applyAlignment="1" applyProtection="1">
      <alignment vertical="top"/>
      <protection locked="0"/>
    </xf>
    <xf numFmtId="0" fontId="14" fillId="0" borderId="0" xfId="0" applyFont="1" applyAlignment="1">
      <alignment horizontal="center"/>
    </xf>
    <xf numFmtId="0" fontId="26" fillId="0" borderId="0" xfId="0" applyFont="1" applyAlignment="1">
      <alignment horizontal="center"/>
    </xf>
    <xf numFmtId="0" fontId="20" fillId="0" borderId="0" xfId="0" applyFont="1" applyAlignment="1">
      <alignment horizontal="center" vertical="center"/>
    </xf>
    <xf numFmtId="0" fontId="14" fillId="0" borderId="0" xfId="0" applyFont="1" applyAlignment="1">
      <alignment horizontal="center" vertical="center"/>
    </xf>
    <xf numFmtId="0" fontId="0" fillId="0" borderId="25" xfId="0" applyBorder="1" applyAlignment="1" applyProtection="1">
      <alignment wrapText="1"/>
      <protection locked="0"/>
    </xf>
    <xf numFmtId="0" fontId="0" fillId="0" borderId="0" xfId="0" applyAlignment="1" applyProtection="1">
      <alignment wrapText="1"/>
      <protection locked="0"/>
    </xf>
    <xf numFmtId="0" fontId="0" fillId="0" borderId="21" xfId="0" applyBorder="1" applyAlignment="1" applyProtection="1">
      <alignment wrapText="1"/>
      <protection locked="0"/>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40" fillId="0" borderId="0" xfId="0" applyFont="1" applyAlignment="1">
      <alignment horizontal="center"/>
    </xf>
    <xf numFmtId="0" fontId="0" fillId="0" borderId="0" xfId="0"/>
    <xf numFmtId="0" fontId="44" fillId="0" borderId="0" xfId="0" applyFont="1" applyAlignment="1">
      <alignment horizontal="center"/>
    </xf>
    <xf numFmtId="0" fontId="45" fillId="0" borderId="0" xfId="0" applyFont="1"/>
    <xf numFmtId="0" fontId="0" fillId="0" borderId="4" xfId="0" applyBorder="1" applyAlignment="1" applyProtection="1">
      <alignment wrapText="1"/>
      <protection locked="0"/>
    </xf>
    <xf numFmtId="0" fontId="0" fillId="0" borderId="8" xfId="0" applyBorder="1" applyAlignment="1" applyProtection="1">
      <alignment wrapText="1"/>
      <protection locked="0"/>
    </xf>
    <xf numFmtId="0" fontId="0" fillId="0" borderId="5" xfId="0" applyBorder="1" applyAlignment="1" applyProtection="1">
      <alignment wrapText="1"/>
      <protection locked="0"/>
    </xf>
    <xf numFmtId="0" fontId="67" fillId="0" borderId="0" xfId="0" applyFont="1" applyAlignment="1">
      <alignment horizontal="center" vertical="center"/>
    </xf>
    <xf numFmtId="0" fontId="0" fillId="0" borderId="0" xfId="0" applyAlignment="1">
      <alignment wrapText="1"/>
    </xf>
    <xf numFmtId="0" fontId="0" fillId="0" borderId="3" xfId="0" applyBorder="1" applyAlignment="1" applyProtection="1">
      <alignment vertical="top" wrapText="1"/>
      <protection locked="0"/>
    </xf>
    <xf numFmtId="0" fontId="34" fillId="0" borderId="3" xfId="0" applyFont="1" applyBorder="1" applyAlignment="1">
      <alignment wrapText="1"/>
    </xf>
    <xf numFmtId="0" fontId="34" fillId="0" borderId="1" xfId="0" applyFont="1" applyBorder="1" applyAlignment="1">
      <alignment wrapText="1"/>
    </xf>
    <xf numFmtId="0" fontId="34" fillId="0" borderId="2" xfId="0" applyFont="1" applyBorder="1" applyAlignment="1">
      <alignment wrapText="1"/>
    </xf>
    <xf numFmtId="0" fontId="0" fillId="0" borderId="32" xfId="0" applyBorder="1"/>
    <xf numFmtId="0" fontId="35" fillId="0" borderId="10" xfId="0" applyFont="1" applyBorder="1" applyAlignment="1">
      <alignment horizontal="center" wrapText="1"/>
    </xf>
    <xf numFmtId="0" fontId="52" fillId="0" borderId="46" xfId="0" applyFont="1" applyBorder="1" applyAlignment="1">
      <alignment horizontal="center"/>
    </xf>
    <xf numFmtId="0" fontId="52" fillId="0" borderId="47" xfId="0" applyFont="1" applyBorder="1" applyAlignment="1">
      <alignment horizontal="center"/>
    </xf>
    <xf numFmtId="0" fontId="14" fillId="0" borderId="17" xfId="0" applyFont="1" applyBorder="1"/>
    <xf numFmtId="165" fontId="0" fillId="0" borderId="1" xfId="2" applyNumberFormat="1" applyFont="1" applyBorder="1" applyAlignment="1">
      <alignment horizontal="center"/>
    </xf>
    <xf numFmtId="165" fontId="0" fillId="0" borderId="2" xfId="2" applyNumberFormat="1" applyFont="1" applyBorder="1" applyAlignment="1">
      <alignment horizontal="center"/>
    </xf>
    <xf numFmtId="165" fontId="43" fillId="0" borderId="58" xfId="2" applyNumberFormat="1" applyFont="1" applyBorder="1" applyAlignment="1">
      <alignment horizontal="center"/>
    </xf>
    <xf numFmtId="165" fontId="43" fillId="0" borderId="59" xfId="2" applyNumberFormat="1" applyFont="1" applyBorder="1" applyAlignment="1">
      <alignment horizontal="center"/>
    </xf>
    <xf numFmtId="165" fontId="0" fillId="0" borderId="56" xfId="2" applyNumberFormat="1" applyFont="1" applyBorder="1" applyAlignment="1">
      <alignment horizontal="center"/>
    </xf>
    <xf numFmtId="165" fontId="0" fillId="0" borderId="57" xfId="2" applyNumberFormat="1" applyFont="1" applyBorder="1" applyAlignment="1">
      <alignment horizontal="center"/>
    </xf>
    <xf numFmtId="0" fontId="14" fillId="15" borderId="0" xfId="0" applyFont="1" applyFill="1" applyAlignment="1">
      <alignment horizontal="center" wrapText="1"/>
    </xf>
    <xf numFmtId="0" fontId="61" fillId="0" borderId="0" xfId="4" applyAlignment="1" applyProtection="1">
      <alignment vertical="top" wrapText="1"/>
    </xf>
    <xf numFmtId="0" fontId="14" fillId="15" borderId="0" xfId="0" applyFont="1" applyFill="1"/>
    <xf numFmtId="0" fontId="14" fillId="0" borderId="3" xfId="0" applyFont="1" applyBorder="1" applyAlignment="1">
      <alignment horizontal="left"/>
    </xf>
    <xf numFmtId="0" fontId="14" fillId="0" borderId="3" xfId="0" applyFont="1" applyBorder="1" applyAlignment="1">
      <alignment horizontal="center"/>
    </xf>
    <xf numFmtId="0" fontId="43" fillId="0" borderId="19" xfId="0" applyFont="1" applyBorder="1" applyAlignment="1">
      <alignment horizontal="center" vertical="center" wrapText="1"/>
    </xf>
    <xf numFmtId="0" fontId="43" fillId="0" borderId="18" xfId="0" applyFont="1" applyBorder="1" applyAlignment="1">
      <alignment horizontal="center" vertical="center" wrapText="1"/>
    </xf>
    <xf numFmtId="0" fontId="8" fillId="0" borderId="35" xfId="0" applyFont="1" applyBorder="1"/>
    <xf numFmtId="0" fontId="8" fillId="0" borderId="2" xfId="0" applyFont="1" applyBorder="1"/>
    <xf numFmtId="0" fontId="8" fillId="0" borderId="7" xfId="0" applyFont="1" applyBorder="1"/>
    <xf numFmtId="0" fontId="9" fillId="0" borderId="3" xfId="0" applyFont="1" applyBorder="1"/>
    <xf numFmtId="0" fontId="9" fillId="0" borderId="38" xfId="0" applyFont="1" applyBorder="1"/>
    <xf numFmtId="0" fontId="9" fillId="0" borderId="39" xfId="0" applyFont="1" applyBorder="1"/>
    <xf numFmtId="0" fontId="9" fillId="0" borderId="37" xfId="0" applyFont="1" applyBorder="1"/>
    <xf numFmtId="0" fontId="9" fillId="0" borderId="3" xfId="0" applyFont="1" applyBorder="1" applyAlignment="1">
      <alignment horizontal="center" wrapText="1"/>
    </xf>
    <xf numFmtId="37" fontId="9" fillId="0" borderId="38" xfId="0" applyNumberFormat="1" applyFont="1" applyBorder="1" applyAlignment="1">
      <alignment horizontal="right"/>
    </xf>
    <xf numFmtId="0" fontId="9" fillId="0" borderId="38" xfId="0" applyFont="1" applyBorder="1" applyAlignment="1">
      <alignment horizontal="right"/>
    </xf>
    <xf numFmtId="0" fontId="8" fillId="0" borderId="3" xfId="0" applyFont="1" applyBorder="1"/>
    <xf numFmtId="0" fontId="8" fillId="0" borderId="41" xfId="0" applyFont="1" applyBorder="1"/>
    <xf numFmtId="0" fontId="8" fillId="0" borderId="36" xfId="0" applyFont="1" applyBorder="1"/>
    <xf numFmtId="0" fontId="8" fillId="0" borderId="38" xfId="0" applyFont="1" applyBorder="1"/>
    <xf numFmtId="0" fontId="8" fillId="0" borderId="37" xfId="0" applyFont="1" applyBorder="1"/>
    <xf numFmtId="0" fontId="8" fillId="0" borderId="34" xfId="0" applyFont="1" applyBorder="1"/>
    <xf numFmtId="0" fontId="9" fillId="0" borderId="1" xfId="0" applyFont="1" applyBorder="1"/>
    <xf numFmtId="0" fontId="9" fillId="0" borderId="6" xfId="0" applyFont="1" applyBorder="1"/>
    <xf numFmtId="0" fontId="9" fillId="0" borderId="2" xfId="0" applyFont="1" applyBorder="1"/>
    <xf numFmtId="0" fontId="9" fillId="0" borderId="41" xfId="0" applyFont="1" applyBorder="1"/>
    <xf numFmtId="0" fontId="9" fillId="0" borderId="43" xfId="0" applyFont="1" applyBorder="1"/>
    <xf numFmtId="0" fontId="9" fillId="0" borderId="34" xfId="0" applyFont="1" applyBorder="1"/>
    <xf numFmtId="0" fontId="9" fillId="0" borderId="35" xfId="0" applyFont="1" applyBorder="1" applyAlignment="1">
      <alignment horizontal="left"/>
    </xf>
    <xf numFmtId="0" fontId="9" fillId="0" borderId="6" xfId="0" applyFont="1" applyBorder="1" applyAlignment="1">
      <alignment horizontal="left"/>
    </xf>
    <xf numFmtId="0" fontId="9" fillId="0" borderId="2" xfId="0" applyFont="1" applyBorder="1" applyAlignment="1">
      <alignment horizontal="left"/>
    </xf>
    <xf numFmtId="0" fontId="26" fillId="0" borderId="26" xfId="0" applyFont="1" applyBorder="1" applyAlignment="1">
      <alignment horizontal="center"/>
    </xf>
    <xf numFmtId="0" fontId="9" fillId="0" borderId="39" xfId="0" applyFont="1" applyBorder="1" applyAlignment="1">
      <alignment horizontal="left"/>
    </xf>
    <xf numFmtId="0" fontId="8" fillId="0" borderId="39" xfId="0" applyFont="1" applyBorder="1"/>
    <xf numFmtId="0" fontId="61" fillId="0" borderId="31" xfId="4" applyBorder="1" applyAlignment="1">
      <alignment horizontal="left" vertical="top" wrapText="1"/>
    </xf>
    <xf numFmtId="0" fontId="61" fillId="0" borderId="32" xfId="4" applyBorder="1" applyAlignment="1">
      <alignment horizontal="left" vertical="top" wrapText="1"/>
    </xf>
    <xf numFmtId="0" fontId="25" fillId="0" borderId="26" xfId="0" applyFont="1" applyBorder="1" applyAlignment="1">
      <alignment horizontal="center"/>
    </xf>
    <xf numFmtId="0" fontId="25" fillId="0" borderId="0" xfId="0" applyFont="1" applyAlignment="1">
      <alignment horizontal="center"/>
    </xf>
    <xf numFmtId="0" fontId="25" fillId="0" borderId="27" xfId="0" applyFont="1" applyBorder="1" applyAlignment="1">
      <alignment horizontal="center"/>
    </xf>
    <xf numFmtId="0" fontId="2" fillId="0" borderId="26" xfId="0" applyFont="1" applyBorder="1" applyAlignment="1">
      <alignment horizontal="center"/>
    </xf>
    <xf numFmtId="0" fontId="2" fillId="0" borderId="0" xfId="0" applyFont="1" applyAlignment="1">
      <alignment horizontal="center"/>
    </xf>
    <xf numFmtId="0" fontId="2" fillId="0" borderId="27" xfId="0" applyFont="1" applyBorder="1" applyAlignment="1">
      <alignment horizontal="center"/>
    </xf>
    <xf numFmtId="0" fontId="25" fillId="0" borderId="26" xfId="0" applyFont="1" applyBorder="1" applyAlignment="1">
      <alignment horizontal="center" vertical="center"/>
    </xf>
    <xf numFmtId="0" fontId="25" fillId="0" borderId="0" xfId="0" applyFont="1" applyAlignment="1">
      <alignment horizontal="center" vertical="center"/>
    </xf>
    <xf numFmtId="0" fontId="25" fillId="0" borderId="27" xfId="0" applyFont="1" applyBorder="1" applyAlignment="1">
      <alignment horizontal="center" vertical="center"/>
    </xf>
    <xf numFmtId="0" fontId="8" fillId="0" borderId="0" xfId="0" applyFont="1"/>
    <xf numFmtId="0" fontId="8" fillId="0" borderId="32" xfId="0" applyFont="1" applyBorder="1"/>
    <xf numFmtId="0" fontId="14" fillId="0" borderId="0" xfId="0" applyFont="1"/>
    <xf numFmtId="0" fontId="9" fillId="0" borderId="19" xfId="0" applyFont="1" applyBorder="1"/>
    <xf numFmtId="0" fontId="9" fillId="0" borderId="20" xfId="0" applyFont="1" applyBorder="1"/>
    <xf numFmtId="0" fontId="61" fillId="0" borderId="0" xfId="4" applyBorder="1" applyAlignment="1">
      <alignment horizontal="left" vertical="top" wrapText="1"/>
    </xf>
    <xf numFmtId="0" fontId="9" fillId="0" borderId="0" xfId="0" applyFont="1" applyAlignment="1">
      <alignment horizontal="center"/>
    </xf>
    <xf numFmtId="0" fontId="25" fillId="0" borderId="17" xfId="0" applyFont="1" applyBorder="1" applyAlignment="1">
      <alignment horizontal="center"/>
    </xf>
    <xf numFmtId="0" fontId="3" fillId="0" borderId="0" xfId="0" applyFont="1"/>
    <xf numFmtId="0" fontId="2" fillId="0" borderId="8" xfId="0" applyFont="1" applyBorder="1" applyAlignment="1">
      <alignment horizontal="center"/>
    </xf>
    <xf numFmtId="0" fontId="2" fillId="0" borderId="10" xfId="0" applyFont="1" applyBorder="1" applyAlignment="1">
      <alignment horizontal="center"/>
    </xf>
    <xf numFmtId="0" fontId="3" fillId="0" borderId="8" xfId="0" applyFont="1" applyBorder="1" applyAlignment="1">
      <alignment horizontal="left"/>
    </xf>
    <xf numFmtId="0" fontId="3" fillId="0" borderId="0" xfId="0" applyFont="1" applyAlignment="1">
      <alignment horizontal="left"/>
    </xf>
    <xf numFmtId="0" fontId="14" fillId="0" borderId="0" xfId="0" applyFont="1" applyAlignment="1">
      <alignment horizontal="right"/>
    </xf>
    <xf numFmtId="0" fontId="22" fillId="0" borderId="0" xfId="0" applyFont="1" applyAlignment="1">
      <alignment horizontal="center" wrapText="1"/>
    </xf>
    <xf numFmtId="0" fontId="14" fillId="3" borderId="19" xfId="0" applyFont="1" applyFill="1" applyBorder="1" applyAlignment="1">
      <alignment horizontal="center"/>
    </xf>
    <xf numFmtId="0" fontId="14" fillId="3" borderId="20" xfId="0" applyFont="1" applyFill="1" applyBorder="1" applyAlignment="1">
      <alignment horizontal="center"/>
    </xf>
    <xf numFmtId="0" fontId="14" fillId="3" borderId="18" xfId="0" applyFont="1" applyFill="1" applyBorder="1" applyAlignment="1">
      <alignment horizontal="center"/>
    </xf>
    <xf numFmtId="0" fontId="61" fillId="0" borderId="26" xfId="4" applyBorder="1"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left"/>
    </xf>
    <xf numFmtId="0" fontId="23" fillId="5" borderId="10" xfId="0" applyFont="1" applyFill="1" applyBorder="1" applyAlignment="1" applyProtection="1">
      <alignment horizontal="left"/>
      <protection locked="0"/>
    </xf>
    <xf numFmtId="0" fontId="23" fillId="5" borderId="0" xfId="0" applyFont="1" applyFill="1" applyAlignment="1" applyProtection="1">
      <alignment horizontal="left" vertical="top" wrapText="1"/>
      <protection locked="0"/>
    </xf>
    <xf numFmtId="0" fontId="23" fillId="5" borderId="10" xfId="0" applyFont="1" applyFill="1" applyBorder="1" applyAlignment="1" applyProtection="1">
      <alignment horizontal="left" vertical="top" wrapText="1"/>
      <protection locked="0"/>
    </xf>
    <xf numFmtId="165" fontId="23" fillId="0" borderId="0" xfId="2" applyNumberFormat="1" applyFont="1" applyAlignment="1">
      <alignment vertical="top"/>
    </xf>
  </cellXfs>
  <cellStyles count="5">
    <cellStyle name="Comma" xfId="1" builtinId="3"/>
    <cellStyle name="Currency" xfId="2" builtinId="4"/>
    <cellStyle name="Hyperlink" xfId="4" builtinId="8"/>
    <cellStyle name="Normal" xfId="0" builtinId="0"/>
    <cellStyle name="Percent" xfId="3" builtinId="5"/>
  </cellStyles>
  <dxfs count="6">
    <dxf>
      <fill>
        <patternFill>
          <bgColor rgb="FFFFFF00"/>
        </patternFill>
      </fill>
    </dxf>
    <dxf>
      <fill>
        <patternFill>
          <bgColor rgb="FFFFFF00"/>
        </patternFill>
      </fill>
    </dxf>
    <dxf>
      <fill>
        <patternFill>
          <bgColor rgb="FFFF0000"/>
        </patternFill>
      </fill>
    </dxf>
    <dxf>
      <fill>
        <patternFill>
          <bgColor rgb="FFFFFF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colors>
    <mruColors>
      <color rgb="FF339966"/>
      <color rgb="FF006600"/>
      <color rgb="FF00CCFF"/>
      <color rgb="FFFF7979"/>
      <color rgb="FF0033CC"/>
      <color rgb="FFFF8869"/>
      <color rgb="FFFFFFCC"/>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B4D66-2FBC-43A9-840E-0455D4EF247A}">
  <sheetPr>
    <tabColor rgb="FFFFC000"/>
  </sheetPr>
  <dimension ref="A1:E32"/>
  <sheetViews>
    <sheetView tabSelected="1" topLeftCell="B1" zoomScale="110" zoomScaleNormal="110" workbookViewId="0">
      <selection activeCell="D2" sqref="D2"/>
    </sheetView>
  </sheetViews>
  <sheetFormatPr defaultColWidth="10.7109375" defaultRowHeight="12.75"/>
  <cols>
    <col min="1" max="1" width="20.7109375" hidden="1" customWidth="1"/>
    <col min="2" max="2" width="1.7109375" customWidth="1"/>
    <col min="3" max="3" width="9.28515625" style="24" customWidth="1"/>
    <col min="4" max="4" width="57.42578125" bestFit="1" customWidth="1"/>
    <col min="5" max="5" width="22.5703125" customWidth="1"/>
  </cols>
  <sheetData>
    <row r="1" spans="3:5" ht="18.75">
      <c r="D1" s="168" t="str">
        <f>CONCATENATE('Drop down options'!B2," ","Confidential Financial Statement Template")</f>
        <v>2025 Confidential Financial Statement Template</v>
      </c>
    </row>
    <row r="2" spans="3:5" ht="18.75">
      <c r="C2" s="169" t="s">
        <v>1136</v>
      </c>
      <c r="D2" s="169" t="s">
        <v>1135</v>
      </c>
      <c r="E2" s="169" t="s">
        <v>1172</v>
      </c>
    </row>
    <row r="3" spans="3:5" ht="18.75">
      <c r="C3" s="161"/>
      <c r="D3" s="320" t="s">
        <v>1143</v>
      </c>
    </row>
    <row r="4" spans="3:5" ht="15.75">
      <c r="C4" s="161">
        <v>1</v>
      </c>
      <c r="D4" s="165" t="s">
        <v>1137</v>
      </c>
    </row>
    <row r="5" spans="3:5" ht="18.75">
      <c r="C5" s="162"/>
      <c r="D5" s="321" t="s">
        <v>1144</v>
      </c>
    </row>
    <row r="6" spans="3:5" ht="15.75">
      <c r="C6" s="162">
        <v>1</v>
      </c>
      <c r="D6" s="163" t="s">
        <v>1138</v>
      </c>
    </row>
    <row r="7" spans="3:5" ht="15.75">
      <c r="C7" s="162">
        <v>2</v>
      </c>
      <c r="D7" s="163" t="s">
        <v>1140</v>
      </c>
    </row>
    <row r="8" spans="3:5" ht="15.75">
      <c r="C8" s="162">
        <v>3</v>
      </c>
      <c r="D8" s="163" t="s">
        <v>1170</v>
      </c>
      <c r="E8" s="181" t="str">
        <f>IF('Restricted Reconciliation'!C7="YOUR RESTRICTED ACTIVITY DOES NOT TIE OUT","Yes","All Good")</f>
        <v>All Good</v>
      </c>
    </row>
    <row r="9" spans="3:5" ht="15.75">
      <c r="C9" s="162">
        <v>4</v>
      </c>
      <c r="D9" s="163" t="s">
        <v>1141</v>
      </c>
    </row>
    <row r="10" spans="3:5" ht="15.75">
      <c r="C10" s="162">
        <v>5</v>
      </c>
      <c r="D10" s="164" t="s">
        <v>1336</v>
      </c>
      <c r="E10" s="181" t="str">
        <f>IF('Net Assets Roll Forward'!E22="Net Assets is off by more than 1%","Yes","All Good")</f>
        <v>All Good</v>
      </c>
    </row>
    <row r="11" spans="3:5" ht="15.75">
      <c r="C11" s="162">
        <v>6</v>
      </c>
      <c r="D11" s="164" t="s">
        <v>1330</v>
      </c>
    </row>
    <row r="12" spans="3:5" ht="18.75">
      <c r="C12" s="166"/>
      <c r="D12" s="322" t="s">
        <v>1142</v>
      </c>
    </row>
    <row r="13" spans="3:5" ht="15.75">
      <c r="C13" s="166">
        <v>1</v>
      </c>
      <c r="D13" s="167" t="s">
        <v>1145</v>
      </c>
    </row>
    <row r="14" spans="3:5" ht="15.75">
      <c r="C14" s="166">
        <v>2</v>
      </c>
      <c r="D14" s="167" t="s">
        <v>1206</v>
      </c>
    </row>
    <row r="15" spans="3:5" ht="15.75">
      <c r="C15" s="166">
        <v>3</v>
      </c>
      <c r="D15" s="167" t="s">
        <v>1155</v>
      </c>
    </row>
    <row r="16" spans="3:5" ht="15.75">
      <c r="C16" s="166">
        <v>4</v>
      </c>
      <c r="D16" s="167" t="s">
        <v>1146</v>
      </c>
    </row>
    <row r="17" spans="3:4" ht="15.75">
      <c r="C17" s="166">
        <v>5</v>
      </c>
      <c r="D17" s="167" t="s">
        <v>1147</v>
      </c>
    </row>
    <row r="18" spans="3:4" ht="15">
      <c r="C18" s="157"/>
      <c r="D18" s="158"/>
    </row>
    <row r="19" spans="3:4" ht="15">
      <c r="C19" s="157"/>
      <c r="D19" s="158"/>
    </row>
    <row r="20" spans="3:4" ht="15">
      <c r="C20" s="157"/>
      <c r="D20" s="158"/>
    </row>
    <row r="21" spans="3:4" ht="15">
      <c r="C21" s="157"/>
      <c r="D21" s="158"/>
    </row>
    <row r="22" spans="3:4" ht="15">
      <c r="C22" s="157"/>
      <c r="D22" s="158"/>
    </row>
    <row r="23" spans="3:4" ht="15">
      <c r="C23" s="157"/>
      <c r="D23" s="158"/>
    </row>
    <row r="24" spans="3:4" ht="15">
      <c r="C24" s="157"/>
      <c r="D24" s="158"/>
    </row>
    <row r="25" spans="3:4" ht="15">
      <c r="C25" s="157"/>
      <c r="D25" s="158"/>
    </row>
    <row r="26" spans="3:4" ht="15">
      <c r="C26" s="157"/>
      <c r="D26" s="158"/>
    </row>
    <row r="27" spans="3:4" ht="15">
      <c r="C27" s="157"/>
      <c r="D27" s="158"/>
    </row>
    <row r="28" spans="3:4" ht="15">
      <c r="C28" s="157"/>
      <c r="D28" s="159"/>
    </row>
    <row r="29" spans="3:4" ht="15">
      <c r="C29" s="157"/>
      <c r="D29" s="158"/>
    </row>
    <row r="30" spans="3:4" ht="15">
      <c r="C30" s="157"/>
      <c r="D30" s="158"/>
    </row>
    <row r="31" spans="3:4" ht="15">
      <c r="C31" s="157"/>
      <c r="D31" s="158"/>
    </row>
    <row r="32" spans="3:4" ht="15">
      <c r="C32" s="157"/>
      <c r="D32" s="158"/>
    </row>
  </sheetData>
  <sheetProtection algorithmName="SHA-512" hashValue="RnDWO4SX83YtKHfL84Xw+DZ/XJMVxHELRTSbyFM/HhMoSsmP7c3Oo7MaOuWUHsAZ2/y20gGuXnAw9uyjDBrknw==" saltValue="5B51aUhgQ1POpkU9azBk7A==" spinCount="100000" sheet="1" objects="1" scenarios="1"/>
  <conditionalFormatting sqref="E8">
    <cfRule type="expression" dxfId="5" priority="2">
      <formula>$E$8="Yes"</formula>
    </cfRule>
  </conditionalFormatting>
  <conditionalFormatting sqref="E10">
    <cfRule type="expression" dxfId="4" priority="1">
      <formula>$E$10="Yes"</formula>
    </cfRule>
  </conditionalFormatting>
  <hyperlinks>
    <hyperlink ref="D4" location="'Helpful Infomation'!C4" display="Helpful Infomation Tab" xr:uid="{2DCB8AE8-5F31-4E0D-B8F0-F2B8B24C27FF}"/>
    <hyperlink ref="D6" location="'Data Entry'!G2" display="Data Entry Tab" xr:uid="{C3C5CF21-7D9B-463B-BF67-1D758889B3B1}"/>
    <hyperlink ref="D7" location="'COVID-19'!A1" display="COVID-19 Tab" xr:uid="{7C143D53-2D4F-4141-B988-D8F8AD67CEC4}"/>
    <hyperlink ref="D8" location="'Restricted Reconciliation'!A1" display="Restricted Reconciliation Tab" xr:uid="{CF613BB6-B5A0-4EEC-BCFF-48864EDDB232}"/>
    <hyperlink ref="D9" location="Explanations!A1" display="Explanations Tab" xr:uid="{1B6D426A-497A-4C32-9753-F67715EEC7B5}"/>
    <hyperlink ref="D10" location="'Net Assets Roll Forward'!A1" display="Net Assets Roll Forward Tab" xr:uid="{E95C9646-AD6F-4009-9F2A-66586CD08924}"/>
    <hyperlink ref="D11" location="'Depreciation Schedule'!A1" display="Depreciation Calculation Tab" xr:uid="{55B56305-06E6-48B0-ACE6-4D79D484E679}"/>
    <hyperlink ref="D13" location="'Balance Sheet'!A1" display="Balance Sheet Tab" xr:uid="{54842A86-0EF0-4A30-9E99-1419E1DFED83}"/>
    <hyperlink ref="D14" location="'Consolidated - Profit &amp; Loss'!A1" display="Consolidated - Profit &amp; Loss Tab" xr:uid="{9E25748D-221C-48BD-9304-ACF14B6BB11C}"/>
    <hyperlink ref="D15" location="'School - Profit &amp; Loss'!A1" display="School - Profit &amp; Loss Tab" xr:uid="{2C52710B-030E-4080-A251-BD4E9F8B1798}"/>
    <hyperlink ref="D16" location="'Assessment Calculation'!A1" display="Assessment Calculation Tab" xr:uid="{38DBBC47-3267-4D3B-98C7-556A418BA6C5}"/>
    <hyperlink ref="D17" location="'Cover Letter'!A1" display="Cover Letter Tab" xr:uid="{A2DEEC84-269C-4C4F-BD81-E66CAB92C8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7CB4-577A-4E1B-A16D-30746A0EDD71}">
  <sheetPr>
    <tabColor rgb="FFFF7979"/>
  </sheetPr>
  <dimension ref="A1:BF203"/>
  <sheetViews>
    <sheetView zoomScaleNormal="100" workbookViewId="0">
      <selection activeCell="F8" sqref="F8"/>
    </sheetView>
  </sheetViews>
  <sheetFormatPr defaultRowHeight="12.75"/>
  <cols>
    <col min="1" max="1" width="3" customWidth="1"/>
    <col min="2" max="2" width="19.28515625" style="24" bestFit="1" customWidth="1"/>
    <col min="3" max="3" width="14" customWidth="1"/>
    <col min="4" max="4" width="26.28515625" customWidth="1"/>
    <col min="5" max="5" width="15.42578125" customWidth="1"/>
    <col min="6" max="6" width="18.28515625" customWidth="1"/>
    <col min="7" max="7" width="10.42578125" style="24" bestFit="1" customWidth="1"/>
    <col min="8" max="8" width="20.140625" style="24" customWidth="1"/>
    <col min="9" max="9" width="13.140625" style="24" customWidth="1"/>
    <col min="10" max="11" width="13.140625" style="24" hidden="1" customWidth="1"/>
    <col min="12" max="12" width="10.42578125" style="24" hidden="1" customWidth="1"/>
    <col min="13" max="13" width="14.85546875" style="24" hidden="1" customWidth="1"/>
    <col min="14" max="14" width="13.7109375" style="24" customWidth="1"/>
    <col min="15" max="15" width="18.7109375" style="24" customWidth="1"/>
    <col min="16" max="16" width="20.7109375" customWidth="1"/>
    <col min="17" max="17" width="20.7109375" style="24" customWidth="1"/>
    <col min="18" max="58" width="18.7109375" style="24" customWidth="1"/>
  </cols>
  <sheetData>
    <row r="1" spans="1:58" ht="15" customHeight="1">
      <c r="A1" s="447" t="str">
        <f>'Drop down options'!$D$2</f>
        <v>RETURN TO TABLE OF CONTENTS</v>
      </c>
      <c r="B1" s="447"/>
      <c r="C1" s="447"/>
      <c r="D1" s="190"/>
      <c r="E1" s="190"/>
      <c r="F1" s="190"/>
      <c r="G1" s="190"/>
      <c r="H1" s="8"/>
      <c r="I1" s="13"/>
      <c r="J1" s="13"/>
      <c r="K1" s="13"/>
      <c r="L1" s="190"/>
      <c r="M1" s="8"/>
      <c r="N1" s="191" t="s">
        <v>123</v>
      </c>
      <c r="O1" s="8">
        <f>'Data Entry'!G2</f>
        <v>0</v>
      </c>
      <c r="P1" s="191"/>
      <c r="Q1" s="8"/>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row>
    <row r="2" spans="1:58">
      <c r="B2" s="399" t="str">
        <f>'Data Entry'!C2</f>
        <v/>
      </c>
      <c r="C2" s="399"/>
      <c r="D2" s="399"/>
      <c r="E2" s="399"/>
      <c r="F2" s="399"/>
      <c r="G2" s="399"/>
      <c r="H2" s="399"/>
      <c r="I2" s="399"/>
      <c r="J2" s="399"/>
      <c r="K2" s="399"/>
      <c r="L2" s="399"/>
      <c r="M2" s="399"/>
      <c r="N2" s="399"/>
      <c r="O2" s="399"/>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row>
    <row r="3" spans="1:58">
      <c r="B3" s="414" t="str">
        <f>'Data Entry'!C3</f>
        <v/>
      </c>
      <c r="C3" s="414"/>
      <c r="D3" s="414"/>
      <c r="E3" s="414"/>
      <c r="F3" s="414"/>
      <c r="G3" s="414"/>
      <c r="H3" s="414"/>
      <c r="I3" s="414"/>
      <c r="J3" s="414"/>
      <c r="K3" s="414"/>
      <c r="L3" s="414"/>
      <c r="M3" s="414"/>
      <c r="N3" s="414"/>
      <c r="O3" s="414"/>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row>
    <row r="4" spans="1:58">
      <c r="B4" s="415" t="s">
        <v>110</v>
      </c>
      <c r="C4" s="415"/>
      <c r="D4" s="415"/>
      <c r="E4" s="415"/>
      <c r="F4" s="415"/>
      <c r="G4" s="415"/>
      <c r="H4" s="415"/>
      <c r="I4" s="415"/>
      <c r="J4" s="415"/>
      <c r="K4" s="415"/>
      <c r="L4" s="415"/>
      <c r="M4" s="415"/>
      <c r="N4" s="415"/>
      <c r="O4" s="415"/>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row>
    <row r="5" spans="1:58">
      <c r="B5" s="412" t="s">
        <v>1204</v>
      </c>
      <c r="C5" s="412"/>
      <c r="D5" s="412"/>
      <c r="E5" s="412"/>
      <c r="F5" s="412"/>
      <c r="G5" s="412"/>
      <c r="H5" s="412"/>
      <c r="I5" s="412"/>
      <c r="J5" s="412"/>
      <c r="K5" s="412"/>
      <c r="L5" s="412"/>
      <c r="M5" s="412"/>
      <c r="N5" s="412"/>
      <c r="O5" s="412"/>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c r="B6" s="412" t="str">
        <f>CONCATENATE("AS OF JUNE 30,"," ",'Drop down options'!B2)</f>
        <v>AS OF JUNE 30, 2025</v>
      </c>
      <c r="C6" s="412"/>
      <c r="D6" s="412"/>
      <c r="E6" s="412"/>
      <c r="F6" s="412"/>
      <c r="G6" s="412"/>
      <c r="H6" s="412"/>
      <c r="I6" s="412"/>
      <c r="J6" s="412"/>
      <c r="K6" s="412"/>
      <c r="L6" s="412"/>
      <c r="M6" s="412"/>
      <c r="N6" s="412"/>
      <c r="O6" s="412"/>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row>
    <row r="7" spans="1:58">
      <c r="B7" s="5"/>
      <c r="C7" s="5"/>
      <c r="D7" s="5"/>
      <c r="E7" s="5"/>
      <c r="F7" s="5"/>
      <c r="G7" s="5"/>
      <c r="H7" s="5"/>
      <c r="I7" s="5"/>
      <c r="J7" s="5"/>
      <c r="K7" s="5"/>
      <c r="L7" s="5"/>
      <c r="M7" s="5"/>
      <c r="N7" s="5"/>
      <c r="O7" s="5"/>
      <c r="P7" s="5"/>
      <c r="Q7" s="5"/>
      <c r="R7" s="5"/>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27" customHeight="1">
      <c r="B8" s="449" t="s">
        <v>1329</v>
      </c>
      <c r="C8" s="449"/>
      <c r="D8" s="449"/>
      <c r="E8" s="449"/>
      <c r="F8" s="353" t="s">
        <v>1334</v>
      </c>
      <c r="G8" s="450" t="str">
        <f>IF(F8="Yes", "Fill out Section 1", IF(F8="No", "Fill out Section 2 below", ""))</f>
        <v/>
      </c>
      <c r="H8" s="450"/>
      <c r="I8" s="5"/>
      <c r="J8" s="5"/>
      <c r="K8" s="5"/>
      <c r="L8" s="5"/>
      <c r="M8" s="5"/>
      <c r="N8" s="5"/>
      <c r="O8" s="5"/>
      <c r="P8" s="5"/>
      <c r="Q8" s="5"/>
      <c r="R8" s="5"/>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c r="B9" s="5"/>
      <c r="C9" s="5"/>
      <c r="D9" s="5"/>
      <c r="E9" s="5"/>
      <c r="F9" s="5"/>
      <c r="G9" s="5"/>
      <c r="H9" s="5"/>
      <c r="I9" s="5"/>
      <c r="J9" s="5"/>
      <c r="K9" s="5"/>
      <c r="L9" s="5"/>
      <c r="M9" s="5"/>
      <c r="N9" s="5"/>
      <c r="O9" s="5"/>
      <c r="P9" s="5"/>
      <c r="Q9" s="5"/>
      <c r="R9" s="5"/>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B10" s="354" t="s">
        <v>1332</v>
      </c>
      <c r="C10" s="446" t="s">
        <v>1326</v>
      </c>
      <c r="D10" s="446"/>
      <c r="F10" s="5"/>
      <c r="G10" s="5"/>
      <c r="H10" s="354" t="s">
        <v>1333</v>
      </c>
      <c r="I10" s="446" t="s">
        <v>1331</v>
      </c>
      <c r="J10" s="446"/>
      <c r="K10" s="446"/>
      <c r="L10" s="446"/>
      <c r="M10" s="446"/>
      <c r="N10" s="446"/>
      <c r="O10" s="446"/>
      <c r="P10" s="5"/>
      <c r="Q10" s="5"/>
      <c r="R10" s="5"/>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13.5" thickBot="1">
      <c r="B11" s="5"/>
      <c r="C11" s="5"/>
      <c r="D11" s="5"/>
      <c r="E11" s="5"/>
      <c r="F11" s="5"/>
      <c r="G11" s="5"/>
      <c r="H11" s="5"/>
      <c r="I11" s="5"/>
      <c r="J11" s="5"/>
      <c r="K11" s="5"/>
      <c r="L11" s="5"/>
      <c r="M11" s="5"/>
      <c r="N11" s="5"/>
      <c r="O11" s="5"/>
      <c r="P11" s="5"/>
      <c r="Q11" s="5"/>
      <c r="R11" s="5"/>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39" customHeight="1" thickBot="1">
      <c r="B12" s="342" t="s">
        <v>1173</v>
      </c>
      <c r="C12" s="343" t="s">
        <v>1199</v>
      </c>
      <c r="D12" s="344" t="str">
        <f>CONCATENATE("FY"," ",'Drop down options'!B4," ","Depreciation Amount")</f>
        <v>FY 2024-2025 Depreciation Amount</v>
      </c>
      <c r="F12" s="5"/>
      <c r="G12" s="5"/>
      <c r="H12" s="342" t="s">
        <v>1173</v>
      </c>
      <c r="I12" s="343" t="s">
        <v>1199</v>
      </c>
      <c r="J12" s="5"/>
      <c r="K12" s="5"/>
      <c r="L12" s="5"/>
      <c r="M12" s="5"/>
      <c r="N12" s="451" t="str">
        <f>CONCATENATE("FY"," ",'Drop down options'!B4,"                      ","Depreciation Amount")</f>
        <v>FY 2024-2025                      Depreciation Amount</v>
      </c>
      <c r="O12" s="452"/>
      <c r="P12" s="5"/>
      <c r="Q12" s="5"/>
      <c r="R12" s="5"/>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c r="B13" s="345" t="s">
        <v>184</v>
      </c>
      <c r="C13" s="346" t="s">
        <v>141</v>
      </c>
      <c r="D13" s="333">
        <v>0</v>
      </c>
      <c r="E13" s="5"/>
      <c r="F13" s="5"/>
      <c r="G13" s="5"/>
      <c r="H13" s="345" t="s">
        <v>184</v>
      </c>
      <c r="I13" s="346" t="s">
        <v>141</v>
      </c>
      <c r="J13" s="5"/>
      <c r="K13" s="5"/>
      <c r="L13" s="5"/>
      <c r="M13" s="5"/>
      <c r="N13" s="444">
        <f>SUMIFS('Depreciation Schedule'!P35:P203, 'Depreciation Schedule'!B35:B203, "Land Improvements", 'Depreciation Schedule'!C35:C203, "Parish")</f>
        <v>0</v>
      </c>
      <c r="O13" s="445"/>
      <c r="P13" s="5"/>
      <c r="Q13" s="5"/>
      <c r="R13" s="5"/>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c r="B14" s="347" t="s">
        <v>186</v>
      </c>
      <c r="C14" s="189" t="s">
        <v>141</v>
      </c>
      <c r="D14" s="334">
        <v>0</v>
      </c>
      <c r="E14" s="5"/>
      <c r="F14" s="5"/>
      <c r="G14" s="5"/>
      <c r="H14" s="347" t="s">
        <v>186</v>
      </c>
      <c r="I14" s="189" t="s">
        <v>141</v>
      </c>
      <c r="J14" s="5"/>
      <c r="K14" s="5"/>
      <c r="L14" s="5"/>
      <c r="M14" s="5"/>
      <c r="N14" s="440">
        <f>SUMIFS('Depreciation Schedule'!P35:P203, 'Depreciation Schedule'!B35:B203, "Buildings", 'Depreciation Schedule'!C35:C203, "Parish")</f>
        <v>0</v>
      </c>
      <c r="O14" s="441"/>
      <c r="P14" s="5"/>
      <c r="Q14" s="5"/>
      <c r="R14" s="5"/>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c r="B15" s="347" t="s">
        <v>188</v>
      </c>
      <c r="C15" s="189" t="s">
        <v>141</v>
      </c>
      <c r="D15" s="334">
        <v>0</v>
      </c>
      <c r="E15" s="5"/>
      <c r="F15" s="5"/>
      <c r="G15" s="5"/>
      <c r="H15" s="347" t="s">
        <v>188</v>
      </c>
      <c r="I15" s="189" t="s">
        <v>141</v>
      </c>
      <c r="J15" s="5"/>
      <c r="K15" s="5"/>
      <c r="L15" s="5"/>
      <c r="M15" s="5"/>
      <c r="N15" s="440">
        <f>SUMIFS('Depreciation Schedule'!P35:P203, 'Depreciation Schedule'!B35:B203, "Furniture and Fixtures", 'Depreciation Schedule'!C35:C203, "Parish")</f>
        <v>0</v>
      </c>
      <c r="O15" s="441"/>
      <c r="P15" s="5"/>
      <c r="Q15" s="5"/>
      <c r="R15" s="5"/>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c r="B16" s="347" t="s">
        <v>190</v>
      </c>
      <c r="C16" s="189" t="s">
        <v>141</v>
      </c>
      <c r="D16" s="334">
        <v>0</v>
      </c>
      <c r="E16" s="5"/>
      <c r="F16" s="5"/>
      <c r="G16" s="5"/>
      <c r="H16" s="347" t="s">
        <v>190</v>
      </c>
      <c r="I16" s="189" t="s">
        <v>141</v>
      </c>
      <c r="J16" s="5"/>
      <c r="K16" s="5"/>
      <c r="L16" s="5"/>
      <c r="M16" s="5"/>
      <c r="N16" s="440">
        <f>SUMIFS('Depreciation Schedule'!P35:P203, 'Depreciation Schedule'!B35:B203, "Equipment", 'Depreciation Schedule'!C35:C203, "Parish")</f>
        <v>0</v>
      </c>
      <c r="O16" s="441"/>
      <c r="P16" s="5"/>
      <c r="Q16" s="5"/>
      <c r="R16" s="5"/>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2:58">
      <c r="B17" s="347" t="s">
        <v>192</v>
      </c>
      <c r="C17" s="189" t="s">
        <v>141</v>
      </c>
      <c r="D17" s="334">
        <v>0</v>
      </c>
      <c r="E17" s="5"/>
      <c r="F17" s="5"/>
      <c r="G17" s="5"/>
      <c r="H17" s="347" t="s">
        <v>192</v>
      </c>
      <c r="I17" s="189" t="s">
        <v>141</v>
      </c>
      <c r="J17" s="5"/>
      <c r="K17" s="5"/>
      <c r="L17" s="5"/>
      <c r="M17" s="5"/>
      <c r="N17" s="440">
        <f>SUMIFS('Depreciation Schedule'!P35:P203, 'Depreciation Schedule'!B35:B203, "Vehicles", 'Depreciation Schedule'!C35:C203, "Parish")</f>
        <v>0</v>
      </c>
      <c r="O17" s="441"/>
      <c r="P17" s="5"/>
      <c r="Q17" s="5"/>
      <c r="R17" s="5"/>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2:58" ht="13.5" thickBot="1">
      <c r="B18" s="348" t="s">
        <v>130</v>
      </c>
      <c r="C18" s="349" t="s">
        <v>141</v>
      </c>
      <c r="D18" s="338">
        <f>SUM(D13:D17)</f>
        <v>0</v>
      </c>
      <c r="E18" s="5"/>
      <c r="F18" s="5"/>
      <c r="G18" s="5"/>
      <c r="H18" s="348" t="s">
        <v>130</v>
      </c>
      <c r="I18" s="349" t="s">
        <v>141</v>
      </c>
      <c r="J18" s="5"/>
      <c r="K18" s="5"/>
      <c r="L18" s="5"/>
      <c r="M18" s="5"/>
      <c r="N18" s="442">
        <f>SUM(N13:N17)</f>
        <v>0</v>
      </c>
      <c r="O18" s="443"/>
      <c r="P18" s="5"/>
      <c r="Q18" s="5"/>
      <c r="R18" s="5"/>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2:58">
      <c r="B19" s="345" t="s">
        <v>184</v>
      </c>
      <c r="C19" s="346" t="s">
        <v>1197</v>
      </c>
      <c r="D19" s="333">
        <v>0</v>
      </c>
      <c r="E19" s="5"/>
      <c r="F19" s="5"/>
      <c r="G19" s="5"/>
      <c r="H19" s="345" t="s">
        <v>184</v>
      </c>
      <c r="I19" s="346" t="s">
        <v>1197</v>
      </c>
      <c r="J19" s="5"/>
      <c r="K19" s="5"/>
      <c r="L19" s="5"/>
      <c r="M19" s="5"/>
      <c r="N19" s="444">
        <f>SUMIFS('Depreciation Schedule'!P35:P203, 'Depreciation Schedule'!B35:B203, "Land Improvements", 'Depreciation Schedule'!C35:C203, "School")</f>
        <v>0</v>
      </c>
      <c r="O19" s="445"/>
      <c r="P19" s="5"/>
      <c r="Q19" s="5"/>
      <c r="R19" s="5"/>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2:58">
      <c r="B20" s="347" t="s">
        <v>186</v>
      </c>
      <c r="C20" s="189" t="s">
        <v>1197</v>
      </c>
      <c r="D20" s="334">
        <v>0</v>
      </c>
      <c r="E20" s="5"/>
      <c r="F20" s="5"/>
      <c r="G20" s="5"/>
      <c r="H20" s="347" t="s">
        <v>186</v>
      </c>
      <c r="I20" s="189" t="s">
        <v>1197</v>
      </c>
      <c r="J20" s="5"/>
      <c r="K20" s="5"/>
      <c r="L20" s="5"/>
      <c r="M20" s="5"/>
      <c r="N20" s="440">
        <f>SUMIFS('Depreciation Schedule'!P35:P203, 'Depreciation Schedule'!B35:B203, "Buildings", 'Depreciation Schedule'!C35:C203, "School")</f>
        <v>0</v>
      </c>
      <c r="O20" s="441"/>
      <c r="P20" s="5"/>
      <c r="Q20" s="5"/>
      <c r="R20" s="5"/>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2:58">
      <c r="B21" s="347" t="s">
        <v>188</v>
      </c>
      <c r="C21" s="189" t="s">
        <v>1197</v>
      </c>
      <c r="D21" s="334">
        <v>0</v>
      </c>
      <c r="E21" s="5"/>
      <c r="F21" s="5"/>
      <c r="G21" s="5"/>
      <c r="H21" s="347" t="s">
        <v>188</v>
      </c>
      <c r="I21" s="189" t="s">
        <v>1197</v>
      </c>
      <c r="J21" s="5"/>
      <c r="K21" s="5"/>
      <c r="L21" s="5"/>
      <c r="M21" s="5"/>
      <c r="N21" s="440">
        <f>SUMIFS('Depreciation Schedule'!P35:P203, 'Depreciation Schedule'!B35:B203, "Furniture and Fixtures", 'Depreciation Schedule'!C35:C203, "School")</f>
        <v>0</v>
      </c>
      <c r="O21" s="441"/>
      <c r="P21" s="5"/>
      <c r="Q21" s="5"/>
      <c r="R21" s="5"/>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2:58">
      <c r="B22" s="347" t="s">
        <v>190</v>
      </c>
      <c r="C22" s="189" t="s">
        <v>1197</v>
      </c>
      <c r="D22" s="334">
        <v>0</v>
      </c>
      <c r="E22" s="5"/>
      <c r="F22" s="5"/>
      <c r="G22" s="5"/>
      <c r="H22" s="347" t="s">
        <v>190</v>
      </c>
      <c r="I22" s="189" t="s">
        <v>1197</v>
      </c>
      <c r="J22" s="5"/>
      <c r="K22" s="5"/>
      <c r="L22" s="5"/>
      <c r="M22" s="5"/>
      <c r="N22" s="440">
        <f>SUMIFS('Depreciation Schedule'!P35:P203, 'Depreciation Schedule'!B35:B203, "Equipment", 'Depreciation Schedule'!C35:C203, "School")</f>
        <v>0</v>
      </c>
      <c r="O22" s="441"/>
      <c r="P22" s="5"/>
      <c r="Q22" s="5"/>
      <c r="R22" s="5"/>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2:58">
      <c r="B23" s="347" t="s">
        <v>192</v>
      </c>
      <c r="C23" s="189" t="s">
        <v>1197</v>
      </c>
      <c r="D23" s="334">
        <v>0</v>
      </c>
      <c r="E23" s="5"/>
      <c r="F23" s="5"/>
      <c r="G23" s="5"/>
      <c r="H23" s="347" t="s">
        <v>192</v>
      </c>
      <c r="I23" s="189" t="s">
        <v>1197</v>
      </c>
      <c r="J23" s="5"/>
      <c r="K23" s="5"/>
      <c r="L23" s="5"/>
      <c r="M23" s="5"/>
      <c r="N23" s="440">
        <f>SUMIFS('Depreciation Schedule'!P35:P203, 'Depreciation Schedule'!B35:B203, "Vehicles", 'Depreciation Schedule'!C35:C203, "School")</f>
        <v>0</v>
      </c>
      <c r="O23" s="441"/>
      <c r="P23" s="5"/>
      <c r="Q23" s="5"/>
      <c r="R23" s="5"/>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2:58" ht="13.5" thickBot="1">
      <c r="B24" s="348" t="s">
        <v>130</v>
      </c>
      <c r="C24" s="349" t="s">
        <v>1197</v>
      </c>
      <c r="D24" s="338">
        <f>SUM(D19:D23)</f>
        <v>0</v>
      </c>
      <c r="E24" s="5"/>
      <c r="F24" s="5"/>
      <c r="G24" s="5"/>
      <c r="H24" s="348" t="s">
        <v>130</v>
      </c>
      <c r="I24" s="349" t="s">
        <v>1197</v>
      </c>
      <c r="J24" s="5"/>
      <c r="K24" s="5"/>
      <c r="L24" s="5"/>
      <c r="M24" s="5"/>
      <c r="N24" s="442">
        <f>SUM(N19:N23)</f>
        <v>0</v>
      </c>
      <c r="O24" s="443"/>
      <c r="P24" s="5"/>
      <c r="Q24" s="5"/>
      <c r="R24" s="5"/>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2:58">
      <c r="B25" s="350" t="s">
        <v>184</v>
      </c>
      <c r="C25" s="351" t="s">
        <v>356</v>
      </c>
      <c r="D25" s="337">
        <v>0</v>
      </c>
      <c r="E25" s="5"/>
      <c r="F25" s="5"/>
      <c r="G25" s="5"/>
      <c r="H25" s="350" t="s">
        <v>184</v>
      </c>
      <c r="I25" s="351" t="s">
        <v>356</v>
      </c>
      <c r="J25" s="5"/>
      <c r="K25" s="5"/>
      <c r="L25" s="5"/>
      <c r="M25" s="5"/>
      <c r="N25" s="444">
        <f>SUMIFS('Depreciation Schedule'!P35:P203, 'Depreciation Schedule'!B35:B203, "Land Improvements", 'Depreciation Schedule'!C35:C203, "Cemetery")</f>
        <v>0</v>
      </c>
      <c r="O25" s="445"/>
      <c r="P25" s="5"/>
      <c r="Q25" s="5"/>
      <c r="R25" s="5"/>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2:58">
      <c r="B26" s="347" t="s">
        <v>186</v>
      </c>
      <c r="C26" s="189" t="s">
        <v>356</v>
      </c>
      <c r="D26" s="334">
        <v>0</v>
      </c>
      <c r="E26" s="5"/>
      <c r="F26" s="5"/>
      <c r="G26" s="5"/>
      <c r="H26" s="347" t="s">
        <v>186</v>
      </c>
      <c r="I26" s="189" t="s">
        <v>356</v>
      </c>
      <c r="J26" s="5"/>
      <c r="K26" s="5"/>
      <c r="L26" s="5"/>
      <c r="M26" s="5"/>
      <c r="N26" s="440">
        <f>SUMIFS('Depreciation Schedule'!P35:P203, 'Depreciation Schedule'!B35:B203, "Buildings", 'Depreciation Schedule'!C35:C203, "Cemetery")</f>
        <v>0</v>
      </c>
      <c r="O26" s="441"/>
      <c r="P26" s="5"/>
      <c r="Q26" s="5"/>
      <c r="R26" s="5"/>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2:58">
      <c r="B27" s="347" t="s">
        <v>188</v>
      </c>
      <c r="C27" s="189" t="s">
        <v>356</v>
      </c>
      <c r="D27" s="334">
        <v>0</v>
      </c>
      <c r="E27" s="5"/>
      <c r="F27" s="5"/>
      <c r="G27" s="5"/>
      <c r="H27" s="347" t="s">
        <v>188</v>
      </c>
      <c r="I27" s="189" t="s">
        <v>356</v>
      </c>
      <c r="J27" s="5"/>
      <c r="K27" s="5"/>
      <c r="L27" s="5"/>
      <c r="M27" s="5"/>
      <c r="N27" s="440">
        <f>SUMIFS('Depreciation Schedule'!P35:P203, 'Depreciation Schedule'!B35:B203, "Furniture and Fixtures", 'Depreciation Schedule'!C35:C203, "Cemetery")</f>
        <v>0</v>
      </c>
      <c r="O27" s="441"/>
      <c r="P27" s="5"/>
      <c r="Q27" s="5"/>
      <c r="R27" s="5"/>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2:58">
      <c r="B28" s="347" t="s">
        <v>190</v>
      </c>
      <c r="C28" s="189" t="s">
        <v>356</v>
      </c>
      <c r="D28" s="334">
        <v>0</v>
      </c>
      <c r="E28" s="5"/>
      <c r="F28" s="5"/>
      <c r="G28" s="5"/>
      <c r="H28" s="347" t="s">
        <v>190</v>
      </c>
      <c r="I28" s="189" t="s">
        <v>356</v>
      </c>
      <c r="J28" s="5"/>
      <c r="K28" s="5"/>
      <c r="L28" s="5"/>
      <c r="M28" s="5"/>
      <c r="N28" s="440">
        <f>SUMIFS('Depreciation Schedule'!P35:P203, 'Depreciation Schedule'!B35:B203, "Equipment", 'Depreciation Schedule'!C35:C203, "Cemetery")</f>
        <v>0</v>
      </c>
      <c r="O28" s="441"/>
      <c r="P28" s="5"/>
      <c r="Q28" s="5"/>
      <c r="R28" s="5"/>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row>
    <row r="29" spans="2:58">
      <c r="B29" s="347" t="s">
        <v>192</v>
      </c>
      <c r="C29" s="189" t="s">
        <v>356</v>
      </c>
      <c r="D29" s="334">
        <v>0</v>
      </c>
      <c r="E29" s="5"/>
      <c r="F29" s="5"/>
      <c r="G29" s="5"/>
      <c r="H29" s="347" t="s">
        <v>192</v>
      </c>
      <c r="I29" s="189" t="s">
        <v>356</v>
      </c>
      <c r="J29" s="5"/>
      <c r="K29" s="5"/>
      <c r="L29" s="5"/>
      <c r="M29" s="5"/>
      <c r="N29" s="440">
        <f>SUMIFS('Depreciation Schedule'!P35:P203, 'Depreciation Schedule'!B35:B203, "Vehicles", 'Depreciation Schedule'!C35:C203, "Cemetery")</f>
        <v>0</v>
      </c>
      <c r="O29" s="441"/>
      <c r="P29" s="5"/>
      <c r="Q29" s="5"/>
      <c r="R29" s="5"/>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row>
    <row r="30" spans="2:58" ht="13.5" thickBot="1">
      <c r="B30" s="348" t="s">
        <v>130</v>
      </c>
      <c r="C30" s="349" t="s">
        <v>356</v>
      </c>
      <c r="D30" s="338">
        <f>SUM(D25:D29)</f>
        <v>0</v>
      </c>
      <c r="E30" s="5"/>
      <c r="F30" s="5"/>
      <c r="G30" s="5"/>
      <c r="H30" s="348" t="s">
        <v>130</v>
      </c>
      <c r="I30" s="349" t="s">
        <v>356</v>
      </c>
      <c r="J30" s="5"/>
      <c r="K30" s="5"/>
      <c r="L30" s="5"/>
      <c r="M30" s="5"/>
      <c r="N30" s="442">
        <f>SUM(N25:N29)</f>
        <v>0</v>
      </c>
      <c r="O30" s="443"/>
      <c r="P30" s="5"/>
      <c r="Q30" s="5"/>
      <c r="R30" s="5"/>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row>
    <row r="31" spans="2:58">
      <c r="B31" s="5"/>
      <c r="C31" s="5"/>
      <c r="D31" s="5"/>
      <c r="E31" s="5"/>
      <c r="F31" s="5"/>
      <c r="G31" s="5"/>
      <c r="H31" s="5"/>
      <c r="I31" s="5"/>
      <c r="J31" s="5"/>
      <c r="K31" s="5"/>
      <c r="L31" s="5"/>
      <c r="M31" s="5"/>
      <c r="N31" s="5" t="s">
        <v>1335</v>
      </c>
      <c r="O31" s="5">
        <f>IF(SUM(N18, N24, N30) = SUM(P35:P203), 0, NA())</f>
        <v>0</v>
      </c>
      <c r="P31" s="5"/>
      <c r="Q31" s="5"/>
      <c r="R31" s="5"/>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row>
    <row r="32" spans="2:58">
      <c r="B32" s="5"/>
      <c r="C32" s="5"/>
      <c r="D32" s="5"/>
      <c r="E32" s="5"/>
      <c r="F32" s="5"/>
      <c r="G32" s="5"/>
      <c r="H32" s="5"/>
      <c r="I32" s="5"/>
      <c r="J32" s="5"/>
      <c r="K32" s="5"/>
      <c r="L32" s="5"/>
      <c r="M32" s="5"/>
      <c r="N32" s="5"/>
      <c r="O32" s="5"/>
      <c r="P32" s="5"/>
      <c r="Q32" s="5"/>
      <c r="R32" s="5"/>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row>
    <row r="33" spans="2:58" ht="20.100000000000001" customHeight="1">
      <c r="B33" s="341" t="s">
        <v>1327</v>
      </c>
      <c r="C33" s="448" t="s">
        <v>1328</v>
      </c>
      <c r="D33" s="448"/>
      <c r="E33" s="448"/>
      <c r="F33" s="448"/>
      <c r="G33" s="5"/>
      <c r="H33" s="5"/>
      <c r="I33" s="5"/>
      <c r="J33" s="5"/>
      <c r="K33" s="5"/>
      <c r="L33" s="5"/>
      <c r="M33" s="5"/>
      <c r="N33" s="5"/>
      <c r="O33" s="324"/>
      <c r="P33" s="5"/>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row>
    <row r="34" spans="2:58" ht="38.25" customHeight="1">
      <c r="B34" s="192" t="s">
        <v>1173</v>
      </c>
      <c r="C34" s="192" t="s">
        <v>1199</v>
      </c>
      <c r="D34" s="192" t="s">
        <v>1192</v>
      </c>
      <c r="E34" s="192" t="s">
        <v>1175</v>
      </c>
      <c r="F34" s="192" t="s">
        <v>1193</v>
      </c>
      <c r="G34" s="192" t="s">
        <v>1195</v>
      </c>
      <c r="H34" s="192" t="s">
        <v>1194</v>
      </c>
      <c r="I34" s="192" t="s">
        <v>1177</v>
      </c>
      <c r="J34" s="192" t="s">
        <v>1203</v>
      </c>
      <c r="K34" s="192" t="s">
        <v>1202</v>
      </c>
      <c r="L34" s="192" t="s">
        <v>1201</v>
      </c>
      <c r="M34" s="192" t="s">
        <v>1200</v>
      </c>
      <c r="N34" s="192" t="s">
        <v>1198</v>
      </c>
      <c r="O34" s="192" t="str">
        <f>CONCATENATE("June 30,"," ",'Drop down options'!L2,"       Fixed Asset value")</f>
        <v>June 30, 2024       Fixed Asset value</v>
      </c>
      <c r="P34" s="192" t="str">
        <f>CONCATENATE("FY"," ",'Drop down options'!B4," ","Depreciation Amount")</f>
        <v>FY 2024-2025 Depreciation Amount</v>
      </c>
      <c r="Q34" s="192" t="str">
        <f>CONCATENATE("June 30"," ",'Drop down options'!B2," ","Accumulated Depreciation")</f>
        <v>June 30 2025 Accumulated Depreciation</v>
      </c>
      <c r="R34" s="192" t="str">
        <f>CONCATENATE("June 30,"," ",'Drop down options'!M2,"       Fixed Asset value")</f>
        <v>June 30, 2025       Fixed Asset value</v>
      </c>
      <c r="S34" s="192" t="str">
        <f>CONCATENATE("June 30,"," ",'Drop down options'!N2,"       Fixed Asset value")</f>
        <v>June 30, 2026       Fixed Asset value</v>
      </c>
      <c r="T34" s="192" t="str">
        <f>CONCATENATE("June 30,"," ",'Drop down options'!O2,"       Fixed Asset value")</f>
        <v>June 30, 2027       Fixed Asset value</v>
      </c>
      <c r="U34" s="192" t="str">
        <f>CONCATENATE("June 30,"," ",'Drop down options'!P2,"       Fixed Asset value")</f>
        <v>June 30, 2028       Fixed Asset value</v>
      </c>
      <c r="V34" s="192" t="str">
        <f>CONCATENATE("June 30,"," ",'Drop down options'!Q2,"       Fixed Asset value")</f>
        <v>June 30, 2029       Fixed Asset value</v>
      </c>
      <c r="W34" s="192" t="str">
        <f>CONCATENATE("June 30,"," ",'Drop down options'!R2,"       Fixed Asset value")</f>
        <v>June 30, 2030       Fixed Asset value</v>
      </c>
      <c r="X34" s="192" t="str">
        <f>CONCATENATE("June 30,"," ",'Drop down options'!S2,"       Fixed Asset value")</f>
        <v>June 30, 2031       Fixed Asset value</v>
      </c>
      <c r="Y34" s="192" t="str">
        <f>CONCATENATE("June 30,"," ",'Drop down options'!T2,"       Fixed Asset value")</f>
        <v>June 30, 2032       Fixed Asset value</v>
      </c>
      <c r="Z34" s="192" t="str">
        <f>CONCATENATE("June 30,"," ",'Drop down options'!U2,"       Fixed Asset value")</f>
        <v>June 30, 2033       Fixed Asset value</v>
      </c>
      <c r="AA34" s="192" t="str">
        <f>CONCATENATE("June 30,"," ",'Drop down options'!V2,"       Fixed Asset value")</f>
        <v>June 30, 2034       Fixed Asset value</v>
      </c>
      <c r="AB34" s="192" t="str">
        <f>CONCATENATE("June 30,"," ",'Drop down options'!W2,"       Fixed Asset value")</f>
        <v>June 30, 2035       Fixed Asset value</v>
      </c>
      <c r="AC34" s="192" t="str">
        <f>CONCATENATE("June 30,"," ",'Drop down options'!X2,"       Fixed Asset value")</f>
        <v>June 30, 2036       Fixed Asset value</v>
      </c>
      <c r="AD34" s="192" t="str">
        <f>CONCATENATE("June 30,"," ",'Drop down options'!Y2,"       Fixed Asset value")</f>
        <v>June 30, 2037       Fixed Asset value</v>
      </c>
      <c r="AE34" s="192" t="str">
        <f>CONCATENATE("June 30,"," ",'Drop down options'!Z2,"       Fixed Asset value")</f>
        <v>June 30, 2038       Fixed Asset value</v>
      </c>
      <c r="AF34" s="192" t="str">
        <f>CONCATENATE("June 30,"," ",'Drop down options'!AA2,"       Fixed Asset value")</f>
        <v>June 30, 2039       Fixed Asset value</v>
      </c>
      <c r="AG34" s="192" t="str">
        <f>CONCATENATE("June 30,"," ",'Drop down options'!AB2,"       Fixed Asset value")</f>
        <v>June 30, 2040       Fixed Asset value</v>
      </c>
      <c r="AH34" s="192" t="str">
        <f>CONCATENATE("June 30,"," ",'Drop down options'!AC2,"       Fixed Asset value")</f>
        <v>June 30, 2041       Fixed Asset value</v>
      </c>
      <c r="AI34" s="192" t="str">
        <f>CONCATENATE("June 30,"," ",'Drop down options'!AD2,"       Fixed Asset value")</f>
        <v>June 30, 2042       Fixed Asset value</v>
      </c>
      <c r="AJ34" s="192" t="str">
        <f>CONCATENATE("June 30,"," ",'Drop down options'!AE2,"       Fixed Asset value")</f>
        <v>June 30, 2043       Fixed Asset value</v>
      </c>
      <c r="AK34" s="192" t="str">
        <f>CONCATENATE("June 30,"," ",'Drop down options'!AF2,"       Fixed Asset value")</f>
        <v>June 30, 2044       Fixed Asset value</v>
      </c>
      <c r="AL34" s="192" t="str">
        <f>CONCATENATE("June 30,"," ",'Drop down options'!AG2,"       Fixed Asset value")</f>
        <v>June 30, 2045       Fixed Asset value</v>
      </c>
      <c r="AM34" s="192" t="str">
        <f>CONCATENATE("June 30,"," ",'Drop down options'!AH2,"       Fixed Asset value")</f>
        <v>June 30, 2046       Fixed Asset value</v>
      </c>
      <c r="AN34" s="192" t="str">
        <f>CONCATENATE("June 30,"," ",'Drop down options'!AI2,"       Fixed Asset value")</f>
        <v>June 30, 2047       Fixed Asset value</v>
      </c>
      <c r="AO34" s="192" t="str">
        <f>CONCATENATE("June 30,"," ",'Drop down options'!AJ2,"       Fixed Asset value")</f>
        <v>June 30, 2048       Fixed Asset value</v>
      </c>
      <c r="AP34" s="192" t="str">
        <f>CONCATENATE("June 30,"," ",'Drop down options'!AK2,"       Fixed Asset value")</f>
        <v>June 30, 2049       Fixed Asset value</v>
      </c>
      <c r="AQ34" s="192" t="str">
        <f>CONCATENATE("June 30,"," ",'Drop down options'!AL2,"       Fixed Asset value")</f>
        <v>June 30, 2050       Fixed Asset value</v>
      </c>
      <c r="AR34" s="192" t="str">
        <f>CONCATENATE("June 30,"," ",'Drop down options'!AM2,"       Fixed Asset value")</f>
        <v>June 30, 2051       Fixed Asset value</v>
      </c>
      <c r="AS34" s="192" t="str">
        <f>CONCATENATE("June 30,"," ",'Drop down options'!AN2,"       Fixed Asset value")</f>
        <v>June 30, 2052       Fixed Asset value</v>
      </c>
      <c r="AT34" s="192" t="str">
        <f>CONCATENATE("June 30,"," ",'Drop down options'!AO2,"       Fixed Asset value")</f>
        <v>June 30, 2053       Fixed Asset value</v>
      </c>
      <c r="AU34" s="192" t="str">
        <f>CONCATENATE("June 30,"," ",'Drop down options'!AP2,"       Fixed Asset value")</f>
        <v>June 30, 2054       Fixed Asset value</v>
      </c>
      <c r="AV34" s="192" t="str">
        <f>CONCATENATE("June 30,"," ",'Drop down options'!AQ2,"       Fixed Asset value")</f>
        <v>June 30, 2055       Fixed Asset value</v>
      </c>
      <c r="AW34" s="192" t="str">
        <f>CONCATENATE("June 30,"," ",'Drop down options'!AR2,"       Fixed Asset value")</f>
        <v>June 30, 2056       Fixed Asset value</v>
      </c>
      <c r="AX34" s="192" t="str">
        <f>CONCATENATE("June 30,"," ",'Drop down options'!AS2,"       Fixed Asset value")</f>
        <v>June 30, 2057       Fixed Asset value</v>
      </c>
      <c r="AY34" s="192" t="str">
        <f>CONCATENATE("June 30,"," ",'Drop down options'!AT2,"       Fixed Asset value")</f>
        <v>June 30, 2058       Fixed Asset value</v>
      </c>
      <c r="AZ34" s="192" t="str">
        <f>CONCATENATE("June 30,"," ",'Drop down options'!AU2,"       Fixed Asset value")</f>
        <v>June 30, 2059       Fixed Asset value</v>
      </c>
      <c r="BA34" s="192" t="str">
        <f>CONCATENATE("June 30,"," ",'Drop down options'!AV2,"       Fixed Asset value")</f>
        <v>June 30, 2060       Fixed Asset value</v>
      </c>
      <c r="BB34" s="192" t="str">
        <f>CONCATENATE("June 30,"," ",'Drop down options'!AW2,"       Fixed Asset value")</f>
        <v>June 30, 2061       Fixed Asset value</v>
      </c>
      <c r="BC34" s="192" t="str">
        <f>CONCATENATE("June 30,"," ",'Drop down options'!AX2,"       Fixed Asset value")</f>
        <v>June 30, 2062       Fixed Asset value</v>
      </c>
      <c r="BD34" s="192" t="str">
        <f>CONCATENATE("June 30,"," ",'Drop down options'!AY2,"       Fixed Asset value")</f>
        <v>June 30, 2063       Fixed Asset value</v>
      </c>
      <c r="BE34" s="192" t="str">
        <f>CONCATENATE("June 30,"," ",'Drop down options'!AZ2,"       Fixed Asset value")</f>
        <v>June 30, 2064       Fixed Asset value</v>
      </c>
      <c r="BF34" s="192" t="str">
        <f>CONCATENATE("June 30,"," ",'Drop down options'!BA2,"       Fixed Asset value")</f>
        <v>June 30, 2065       Fixed Asset value</v>
      </c>
    </row>
    <row r="35" spans="2:58">
      <c r="B35" s="332"/>
      <c r="C35" s="332"/>
      <c r="D35" s="335"/>
      <c r="E35" s="325" t="s">
        <v>1191</v>
      </c>
      <c r="F35" s="336"/>
      <c r="G35" s="332"/>
      <c r="H35" s="332"/>
      <c r="I35" s="332"/>
      <c r="J35" s="189">
        <f>IFERROR(MAX(0, MIN(L35, IF(DATE(I35, MATCH(H35, {"January","February","March","April","May","June","July","August","September","October","November","December"}, 0), 1) &gt; DATE(2024, 6, 30), 0, DATEDIF(DATE(I35, MATCH(H35, {"January","February","March","April","May","June","July","August","September","October","November","December"}, 0), 1), DATE(2024, 6, 30), "m")))), 0)</f>
        <v>0</v>
      </c>
      <c r="K35" s="189">
        <f>IFERROR(MAX(0, MIN(L35, DATEDIF(DATE(I35, MATCH(H35, {"January","February","March","April","May","June","July","August","September","October","November","December"}, 0), 1), DATE(2025, 6, 30), "m"))), 0)</f>
        <v>0</v>
      </c>
      <c r="L35" s="189">
        <f t="shared" ref="L35:L66" si="0">G35*12</f>
        <v>0</v>
      </c>
      <c r="M35" s="189">
        <f>IFERROR(INDEX('Drop down options'!$G$1:$G$13, MATCH(H35, 'Drop down options'!$F$1:$F$13, 0)), 0)</f>
        <v>0</v>
      </c>
      <c r="N35" s="352">
        <f>IFERROR((F35 / G35) / 12, 0)</f>
        <v>0</v>
      </c>
      <c r="O35" s="326">
        <f t="shared" ref="O35:O66" si="1">F35-(J35*N35)</f>
        <v>0</v>
      </c>
      <c r="P35" s="193">
        <f t="shared" ref="P35:P66" si="2">O35-R35</f>
        <v>0</v>
      </c>
      <c r="Q35" s="326">
        <f t="shared" ref="Q35:Q66" si="3">F35-R35</f>
        <v>0</v>
      </c>
      <c r="R35" s="326">
        <f t="shared" ref="R35:R66" si="4">F35-(K35*N35)</f>
        <v>0</v>
      </c>
      <c r="S35" s="326">
        <f>MAX(0,R35-($N35*12))</f>
        <v>0</v>
      </c>
      <c r="T35" s="326">
        <f t="shared" ref="T35:BF35" si="5">MAX(0,S35-($N35*12))</f>
        <v>0</v>
      </c>
      <c r="U35" s="326">
        <f t="shared" si="5"/>
        <v>0</v>
      </c>
      <c r="V35" s="326">
        <f t="shared" si="5"/>
        <v>0</v>
      </c>
      <c r="W35" s="326">
        <f t="shared" si="5"/>
        <v>0</v>
      </c>
      <c r="X35" s="326">
        <f t="shared" si="5"/>
        <v>0</v>
      </c>
      <c r="Y35" s="326">
        <f t="shared" si="5"/>
        <v>0</v>
      </c>
      <c r="Z35" s="326">
        <f t="shared" si="5"/>
        <v>0</v>
      </c>
      <c r="AA35" s="326">
        <f t="shared" si="5"/>
        <v>0</v>
      </c>
      <c r="AB35" s="326">
        <f t="shared" si="5"/>
        <v>0</v>
      </c>
      <c r="AC35" s="326">
        <f t="shared" si="5"/>
        <v>0</v>
      </c>
      <c r="AD35" s="326">
        <f t="shared" si="5"/>
        <v>0</v>
      </c>
      <c r="AE35" s="326">
        <f t="shared" si="5"/>
        <v>0</v>
      </c>
      <c r="AF35" s="326">
        <f t="shared" si="5"/>
        <v>0</v>
      </c>
      <c r="AG35" s="326">
        <f t="shared" si="5"/>
        <v>0</v>
      </c>
      <c r="AH35" s="326">
        <f t="shared" si="5"/>
        <v>0</v>
      </c>
      <c r="AI35" s="326">
        <f t="shared" si="5"/>
        <v>0</v>
      </c>
      <c r="AJ35" s="326">
        <f t="shared" si="5"/>
        <v>0</v>
      </c>
      <c r="AK35" s="326">
        <f t="shared" si="5"/>
        <v>0</v>
      </c>
      <c r="AL35" s="326">
        <f t="shared" si="5"/>
        <v>0</v>
      </c>
      <c r="AM35" s="326">
        <f t="shared" si="5"/>
        <v>0</v>
      </c>
      <c r="AN35" s="326">
        <f t="shared" si="5"/>
        <v>0</v>
      </c>
      <c r="AO35" s="326">
        <f t="shared" si="5"/>
        <v>0</v>
      </c>
      <c r="AP35" s="326">
        <f t="shared" si="5"/>
        <v>0</v>
      </c>
      <c r="AQ35" s="326">
        <f t="shared" si="5"/>
        <v>0</v>
      </c>
      <c r="AR35" s="326">
        <f t="shared" si="5"/>
        <v>0</v>
      </c>
      <c r="AS35" s="326">
        <f t="shared" si="5"/>
        <v>0</v>
      </c>
      <c r="AT35" s="326">
        <f t="shared" si="5"/>
        <v>0</v>
      </c>
      <c r="AU35" s="326">
        <f t="shared" si="5"/>
        <v>0</v>
      </c>
      <c r="AV35" s="326">
        <f t="shared" si="5"/>
        <v>0</v>
      </c>
      <c r="AW35" s="326">
        <f t="shared" si="5"/>
        <v>0</v>
      </c>
      <c r="AX35" s="326">
        <f t="shared" si="5"/>
        <v>0</v>
      </c>
      <c r="AY35" s="326">
        <f t="shared" si="5"/>
        <v>0</v>
      </c>
      <c r="AZ35" s="326">
        <f t="shared" si="5"/>
        <v>0</v>
      </c>
      <c r="BA35" s="326">
        <f t="shared" si="5"/>
        <v>0</v>
      </c>
      <c r="BB35" s="326">
        <f t="shared" si="5"/>
        <v>0</v>
      </c>
      <c r="BC35" s="326">
        <f t="shared" si="5"/>
        <v>0</v>
      </c>
      <c r="BD35" s="326">
        <f t="shared" si="5"/>
        <v>0</v>
      </c>
      <c r="BE35" s="326">
        <f t="shared" si="5"/>
        <v>0</v>
      </c>
      <c r="BF35" s="326">
        <f t="shared" si="5"/>
        <v>0</v>
      </c>
    </row>
    <row r="36" spans="2:58">
      <c r="B36" s="332"/>
      <c r="C36" s="332"/>
      <c r="D36" s="335"/>
      <c r="E36" s="325" t="s">
        <v>1191</v>
      </c>
      <c r="F36" s="336"/>
      <c r="G36" s="332"/>
      <c r="H36" s="332"/>
      <c r="I36" s="332"/>
      <c r="J36" s="189">
        <f>IFERROR(MAX(0, MIN(L36, IF(DATE(I36, MATCH(H36, {"January","February","March","April","May","June","July","August","September","October","November","December"}, 0), 1) &gt; DATE(2024, 6, 30), 0, DATEDIF(DATE(I36, MATCH(H36, {"January","February","March","April","May","June","July","August","September","October","November","December"}, 0), 1), DATE(2024, 6, 30), "m")))), 0)</f>
        <v>0</v>
      </c>
      <c r="K36" s="189">
        <f>IFERROR(MAX(0, MIN(L36, DATEDIF(DATE(I36, MATCH(H36, {"January","February","March","April","May","June","July","August","September","October","November","December"}, 0), 1), DATE(2025, 6, 30), "m"))), 0)</f>
        <v>0</v>
      </c>
      <c r="L36" s="189">
        <f t="shared" si="0"/>
        <v>0</v>
      </c>
      <c r="M36" s="189">
        <f>IFERROR(INDEX('Drop down options'!$G$1:$G$13, MATCH(H36, 'Drop down options'!$F$1:$F$13, 0)), 0)</f>
        <v>0</v>
      </c>
      <c r="N36" s="352">
        <f t="shared" ref="N36:N66" si="6">IFERROR((F36 / G36) / 12, 0)</f>
        <v>0</v>
      </c>
      <c r="O36" s="326">
        <f t="shared" si="1"/>
        <v>0</v>
      </c>
      <c r="P36" s="193">
        <f t="shared" si="2"/>
        <v>0</v>
      </c>
      <c r="Q36" s="326">
        <f t="shared" si="3"/>
        <v>0</v>
      </c>
      <c r="R36" s="326">
        <f t="shared" si="4"/>
        <v>0</v>
      </c>
      <c r="S36" s="326">
        <f t="shared" ref="S36:BF36" si="7">MAX(0,R36-($N36*12))</f>
        <v>0</v>
      </c>
      <c r="T36" s="326">
        <f t="shared" si="7"/>
        <v>0</v>
      </c>
      <c r="U36" s="326">
        <f t="shared" si="7"/>
        <v>0</v>
      </c>
      <c r="V36" s="326">
        <f t="shared" si="7"/>
        <v>0</v>
      </c>
      <c r="W36" s="326">
        <f t="shared" si="7"/>
        <v>0</v>
      </c>
      <c r="X36" s="326">
        <f t="shared" si="7"/>
        <v>0</v>
      </c>
      <c r="Y36" s="326">
        <f t="shared" si="7"/>
        <v>0</v>
      </c>
      <c r="Z36" s="326">
        <f t="shared" si="7"/>
        <v>0</v>
      </c>
      <c r="AA36" s="326">
        <f t="shared" si="7"/>
        <v>0</v>
      </c>
      <c r="AB36" s="326">
        <f t="shared" si="7"/>
        <v>0</v>
      </c>
      <c r="AC36" s="326">
        <f t="shared" si="7"/>
        <v>0</v>
      </c>
      <c r="AD36" s="326">
        <f t="shared" si="7"/>
        <v>0</v>
      </c>
      <c r="AE36" s="326">
        <f t="shared" si="7"/>
        <v>0</v>
      </c>
      <c r="AF36" s="326">
        <f t="shared" si="7"/>
        <v>0</v>
      </c>
      <c r="AG36" s="326">
        <f t="shared" si="7"/>
        <v>0</v>
      </c>
      <c r="AH36" s="326">
        <f t="shared" si="7"/>
        <v>0</v>
      </c>
      <c r="AI36" s="326">
        <f t="shared" si="7"/>
        <v>0</v>
      </c>
      <c r="AJ36" s="326">
        <f t="shared" si="7"/>
        <v>0</v>
      </c>
      <c r="AK36" s="326">
        <f t="shared" si="7"/>
        <v>0</v>
      </c>
      <c r="AL36" s="326">
        <f t="shared" si="7"/>
        <v>0</v>
      </c>
      <c r="AM36" s="326">
        <f t="shared" si="7"/>
        <v>0</v>
      </c>
      <c r="AN36" s="326">
        <f t="shared" si="7"/>
        <v>0</v>
      </c>
      <c r="AO36" s="326">
        <f t="shared" si="7"/>
        <v>0</v>
      </c>
      <c r="AP36" s="326">
        <f t="shared" si="7"/>
        <v>0</v>
      </c>
      <c r="AQ36" s="326">
        <f t="shared" si="7"/>
        <v>0</v>
      </c>
      <c r="AR36" s="326">
        <f t="shared" si="7"/>
        <v>0</v>
      </c>
      <c r="AS36" s="326">
        <f t="shared" si="7"/>
        <v>0</v>
      </c>
      <c r="AT36" s="326">
        <f t="shared" si="7"/>
        <v>0</v>
      </c>
      <c r="AU36" s="326">
        <f t="shared" si="7"/>
        <v>0</v>
      </c>
      <c r="AV36" s="326">
        <f t="shared" si="7"/>
        <v>0</v>
      </c>
      <c r="AW36" s="326">
        <f t="shared" si="7"/>
        <v>0</v>
      </c>
      <c r="AX36" s="326">
        <f t="shared" si="7"/>
        <v>0</v>
      </c>
      <c r="AY36" s="326">
        <f t="shared" si="7"/>
        <v>0</v>
      </c>
      <c r="AZ36" s="326">
        <f t="shared" si="7"/>
        <v>0</v>
      </c>
      <c r="BA36" s="326">
        <f t="shared" si="7"/>
        <v>0</v>
      </c>
      <c r="BB36" s="326">
        <f t="shared" si="7"/>
        <v>0</v>
      </c>
      <c r="BC36" s="326">
        <f t="shared" si="7"/>
        <v>0</v>
      </c>
      <c r="BD36" s="326">
        <f t="shared" si="7"/>
        <v>0</v>
      </c>
      <c r="BE36" s="326">
        <f t="shared" si="7"/>
        <v>0</v>
      </c>
      <c r="BF36" s="326">
        <f t="shared" si="7"/>
        <v>0</v>
      </c>
    </row>
    <row r="37" spans="2:58">
      <c r="B37" s="332"/>
      <c r="C37" s="332"/>
      <c r="D37" s="335"/>
      <c r="E37" s="325" t="s">
        <v>1191</v>
      </c>
      <c r="F37" s="336"/>
      <c r="G37" s="332"/>
      <c r="H37" s="332"/>
      <c r="I37" s="332"/>
      <c r="J37" s="189">
        <f>IFERROR(MAX(0, MIN(L37, IF(DATE(I37, MATCH(H37, {"January","February","March","April","May","June","July","August","September","October","November","December"}, 0), 1) &gt; DATE(2024, 6, 30), 0, DATEDIF(DATE(I37, MATCH(H37, {"January","February","March","April","May","June","July","August","September","October","November","December"}, 0), 1), DATE(2024, 6, 30), "m")))), 0)</f>
        <v>0</v>
      </c>
      <c r="K37" s="189">
        <f>IFERROR(MAX(0, MIN(L37, DATEDIF(DATE(I37, MATCH(H37, {"January","February","March","April","May","June","July","August","September","October","November","December"}, 0), 1), DATE(2025, 6, 30), "m"))), 0)</f>
        <v>0</v>
      </c>
      <c r="L37" s="189">
        <f t="shared" si="0"/>
        <v>0</v>
      </c>
      <c r="M37" s="189">
        <f>IFERROR(INDEX('Drop down options'!$G$1:$G$13, MATCH(H37, 'Drop down options'!$F$1:$F$13, 0)), 0)</f>
        <v>0</v>
      </c>
      <c r="N37" s="352">
        <f t="shared" si="6"/>
        <v>0</v>
      </c>
      <c r="O37" s="326">
        <f t="shared" si="1"/>
        <v>0</v>
      </c>
      <c r="P37" s="193">
        <f t="shared" si="2"/>
        <v>0</v>
      </c>
      <c r="Q37" s="326">
        <f t="shared" si="3"/>
        <v>0</v>
      </c>
      <c r="R37" s="326">
        <f t="shared" si="4"/>
        <v>0</v>
      </c>
      <c r="S37" s="326">
        <f t="shared" ref="S37:BF37" si="8">MAX(0,R37-($N37*12))</f>
        <v>0</v>
      </c>
      <c r="T37" s="326">
        <f t="shared" si="8"/>
        <v>0</v>
      </c>
      <c r="U37" s="326">
        <f t="shared" si="8"/>
        <v>0</v>
      </c>
      <c r="V37" s="326">
        <f t="shared" si="8"/>
        <v>0</v>
      </c>
      <c r="W37" s="326">
        <f t="shared" si="8"/>
        <v>0</v>
      </c>
      <c r="X37" s="326">
        <f t="shared" si="8"/>
        <v>0</v>
      </c>
      <c r="Y37" s="326">
        <f t="shared" si="8"/>
        <v>0</v>
      </c>
      <c r="Z37" s="326">
        <f t="shared" si="8"/>
        <v>0</v>
      </c>
      <c r="AA37" s="326">
        <f t="shared" si="8"/>
        <v>0</v>
      </c>
      <c r="AB37" s="326">
        <f t="shared" si="8"/>
        <v>0</v>
      </c>
      <c r="AC37" s="326">
        <f t="shared" si="8"/>
        <v>0</v>
      </c>
      <c r="AD37" s="326">
        <f t="shared" si="8"/>
        <v>0</v>
      </c>
      <c r="AE37" s="326">
        <f t="shared" si="8"/>
        <v>0</v>
      </c>
      <c r="AF37" s="326">
        <f t="shared" si="8"/>
        <v>0</v>
      </c>
      <c r="AG37" s="326">
        <f t="shared" si="8"/>
        <v>0</v>
      </c>
      <c r="AH37" s="326">
        <f t="shared" si="8"/>
        <v>0</v>
      </c>
      <c r="AI37" s="326">
        <f t="shared" si="8"/>
        <v>0</v>
      </c>
      <c r="AJ37" s="326">
        <f t="shared" si="8"/>
        <v>0</v>
      </c>
      <c r="AK37" s="326">
        <f t="shared" si="8"/>
        <v>0</v>
      </c>
      <c r="AL37" s="326">
        <f t="shared" si="8"/>
        <v>0</v>
      </c>
      <c r="AM37" s="326">
        <f t="shared" si="8"/>
        <v>0</v>
      </c>
      <c r="AN37" s="326">
        <f t="shared" si="8"/>
        <v>0</v>
      </c>
      <c r="AO37" s="326">
        <f t="shared" si="8"/>
        <v>0</v>
      </c>
      <c r="AP37" s="326">
        <f t="shared" si="8"/>
        <v>0</v>
      </c>
      <c r="AQ37" s="326">
        <f t="shared" si="8"/>
        <v>0</v>
      </c>
      <c r="AR37" s="326">
        <f t="shared" si="8"/>
        <v>0</v>
      </c>
      <c r="AS37" s="326">
        <f t="shared" si="8"/>
        <v>0</v>
      </c>
      <c r="AT37" s="326">
        <f t="shared" si="8"/>
        <v>0</v>
      </c>
      <c r="AU37" s="326">
        <f t="shared" si="8"/>
        <v>0</v>
      </c>
      <c r="AV37" s="326">
        <f t="shared" si="8"/>
        <v>0</v>
      </c>
      <c r="AW37" s="326">
        <f t="shared" si="8"/>
        <v>0</v>
      </c>
      <c r="AX37" s="326">
        <f t="shared" si="8"/>
        <v>0</v>
      </c>
      <c r="AY37" s="326">
        <f t="shared" si="8"/>
        <v>0</v>
      </c>
      <c r="AZ37" s="326">
        <f t="shared" si="8"/>
        <v>0</v>
      </c>
      <c r="BA37" s="326">
        <f t="shared" si="8"/>
        <v>0</v>
      </c>
      <c r="BB37" s="326">
        <f t="shared" si="8"/>
        <v>0</v>
      </c>
      <c r="BC37" s="326">
        <f t="shared" si="8"/>
        <v>0</v>
      </c>
      <c r="BD37" s="326">
        <f t="shared" si="8"/>
        <v>0</v>
      </c>
      <c r="BE37" s="326">
        <f t="shared" si="8"/>
        <v>0</v>
      </c>
      <c r="BF37" s="326">
        <f t="shared" si="8"/>
        <v>0</v>
      </c>
    </row>
    <row r="38" spans="2:58">
      <c r="B38" s="332"/>
      <c r="C38" s="332"/>
      <c r="D38" s="335"/>
      <c r="E38" s="325" t="s">
        <v>1191</v>
      </c>
      <c r="F38" s="336"/>
      <c r="G38" s="332"/>
      <c r="H38" s="332"/>
      <c r="I38" s="332"/>
      <c r="J38" s="189">
        <f>IFERROR(MAX(0, MIN(L38, IF(DATE(I38, MATCH(H38, {"January","February","March","April","May","June","July","August","September","October","November","December"}, 0), 1) &gt; DATE(2024, 6, 30), 0, DATEDIF(DATE(I38, MATCH(H38, {"January","February","March","April","May","June","July","August","September","October","November","December"}, 0), 1), DATE(2024, 6, 30), "m")))), 0)</f>
        <v>0</v>
      </c>
      <c r="K38" s="189">
        <f>IFERROR(MAX(0, MIN(L38, DATEDIF(DATE(I38, MATCH(H38, {"January","February","March","April","May","June","July","August","September","October","November","December"}, 0), 1), DATE(2025, 6, 30), "m"))), 0)</f>
        <v>0</v>
      </c>
      <c r="L38" s="189">
        <f t="shared" si="0"/>
        <v>0</v>
      </c>
      <c r="M38" s="189">
        <f>IFERROR(INDEX('Drop down options'!$G$1:$G$13, MATCH(H38, 'Drop down options'!$F$1:$F$13, 0)), 0)</f>
        <v>0</v>
      </c>
      <c r="N38" s="352">
        <f t="shared" si="6"/>
        <v>0</v>
      </c>
      <c r="O38" s="326">
        <f t="shared" si="1"/>
        <v>0</v>
      </c>
      <c r="P38" s="193">
        <f t="shared" si="2"/>
        <v>0</v>
      </c>
      <c r="Q38" s="326">
        <f t="shared" si="3"/>
        <v>0</v>
      </c>
      <c r="R38" s="326">
        <f t="shared" si="4"/>
        <v>0</v>
      </c>
      <c r="S38" s="326">
        <f t="shared" ref="S38:BF38" si="9">MAX(0,R38-($N38*12))</f>
        <v>0</v>
      </c>
      <c r="T38" s="326">
        <f t="shared" si="9"/>
        <v>0</v>
      </c>
      <c r="U38" s="326">
        <f t="shared" si="9"/>
        <v>0</v>
      </c>
      <c r="V38" s="326">
        <f t="shared" si="9"/>
        <v>0</v>
      </c>
      <c r="W38" s="326">
        <f t="shared" si="9"/>
        <v>0</v>
      </c>
      <c r="X38" s="326">
        <f t="shared" si="9"/>
        <v>0</v>
      </c>
      <c r="Y38" s="326">
        <f t="shared" si="9"/>
        <v>0</v>
      </c>
      <c r="Z38" s="326">
        <f t="shared" si="9"/>
        <v>0</v>
      </c>
      <c r="AA38" s="326">
        <f t="shared" si="9"/>
        <v>0</v>
      </c>
      <c r="AB38" s="326">
        <f t="shared" si="9"/>
        <v>0</v>
      </c>
      <c r="AC38" s="326">
        <f t="shared" si="9"/>
        <v>0</v>
      </c>
      <c r="AD38" s="326">
        <f t="shared" si="9"/>
        <v>0</v>
      </c>
      <c r="AE38" s="326">
        <f t="shared" si="9"/>
        <v>0</v>
      </c>
      <c r="AF38" s="326">
        <f t="shared" si="9"/>
        <v>0</v>
      </c>
      <c r="AG38" s="326">
        <f t="shared" si="9"/>
        <v>0</v>
      </c>
      <c r="AH38" s="326">
        <f t="shared" si="9"/>
        <v>0</v>
      </c>
      <c r="AI38" s="326">
        <f t="shared" si="9"/>
        <v>0</v>
      </c>
      <c r="AJ38" s="326">
        <f t="shared" si="9"/>
        <v>0</v>
      </c>
      <c r="AK38" s="326">
        <f t="shared" si="9"/>
        <v>0</v>
      </c>
      <c r="AL38" s="326">
        <f t="shared" si="9"/>
        <v>0</v>
      </c>
      <c r="AM38" s="326">
        <f t="shared" si="9"/>
        <v>0</v>
      </c>
      <c r="AN38" s="326">
        <f t="shared" si="9"/>
        <v>0</v>
      </c>
      <c r="AO38" s="326">
        <f t="shared" si="9"/>
        <v>0</v>
      </c>
      <c r="AP38" s="326">
        <f t="shared" si="9"/>
        <v>0</v>
      </c>
      <c r="AQ38" s="326">
        <f t="shared" si="9"/>
        <v>0</v>
      </c>
      <c r="AR38" s="326">
        <f t="shared" si="9"/>
        <v>0</v>
      </c>
      <c r="AS38" s="326">
        <f t="shared" si="9"/>
        <v>0</v>
      </c>
      <c r="AT38" s="326">
        <f t="shared" si="9"/>
        <v>0</v>
      </c>
      <c r="AU38" s="326">
        <f t="shared" si="9"/>
        <v>0</v>
      </c>
      <c r="AV38" s="326">
        <f t="shared" si="9"/>
        <v>0</v>
      </c>
      <c r="AW38" s="326">
        <f t="shared" si="9"/>
        <v>0</v>
      </c>
      <c r="AX38" s="326">
        <f t="shared" si="9"/>
        <v>0</v>
      </c>
      <c r="AY38" s="326">
        <f t="shared" si="9"/>
        <v>0</v>
      </c>
      <c r="AZ38" s="326">
        <f t="shared" si="9"/>
        <v>0</v>
      </c>
      <c r="BA38" s="326">
        <f t="shared" si="9"/>
        <v>0</v>
      </c>
      <c r="BB38" s="326">
        <f t="shared" si="9"/>
        <v>0</v>
      </c>
      <c r="BC38" s="326">
        <f t="shared" si="9"/>
        <v>0</v>
      </c>
      <c r="BD38" s="326">
        <f t="shared" si="9"/>
        <v>0</v>
      </c>
      <c r="BE38" s="326">
        <f t="shared" si="9"/>
        <v>0</v>
      </c>
      <c r="BF38" s="326">
        <f t="shared" si="9"/>
        <v>0</v>
      </c>
    </row>
    <row r="39" spans="2:58">
      <c r="B39" s="332"/>
      <c r="C39" s="332"/>
      <c r="D39" s="335"/>
      <c r="E39" s="325" t="s">
        <v>1191</v>
      </c>
      <c r="F39" s="336"/>
      <c r="G39" s="332"/>
      <c r="H39" s="332"/>
      <c r="I39" s="332"/>
      <c r="J39" s="189">
        <f>IFERROR(MAX(0, MIN(L39, IF(DATE(I39, MATCH(H39, {"January","February","March","April","May","June","July","August","September","October","November","December"}, 0), 1) &gt; DATE(2024, 6, 30), 0, DATEDIF(DATE(I39, MATCH(H39, {"January","February","March","April","May","June","July","August","September","October","November","December"}, 0), 1), DATE(2024, 6, 30), "m")))), 0)</f>
        <v>0</v>
      </c>
      <c r="K39" s="189">
        <f>IFERROR(MAX(0, MIN(L39, DATEDIF(DATE(I39, MATCH(H39, {"January","February","March","April","May","June","July","August","September","October","November","December"}, 0), 1), DATE(2025, 6, 30), "m"))), 0)</f>
        <v>0</v>
      </c>
      <c r="L39" s="189">
        <f t="shared" si="0"/>
        <v>0</v>
      </c>
      <c r="M39" s="189">
        <f>IFERROR(INDEX('Drop down options'!$G$1:$G$13, MATCH(H39, 'Drop down options'!$F$1:$F$13, 0)), 0)</f>
        <v>0</v>
      </c>
      <c r="N39" s="352">
        <f t="shared" si="6"/>
        <v>0</v>
      </c>
      <c r="O39" s="326">
        <f t="shared" si="1"/>
        <v>0</v>
      </c>
      <c r="P39" s="193">
        <f t="shared" si="2"/>
        <v>0</v>
      </c>
      <c r="Q39" s="326">
        <f t="shared" si="3"/>
        <v>0</v>
      </c>
      <c r="R39" s="326">
        <f t="shared" si="4"/>
        <v>0</v>
      </c>
      <c r="S39" s="326">
        <f t="shared" ref="S39:BF39" si="10">MAX(0,R39-($N39*12))</f>
        <v>0</v>
      </c>
      <c r="T39" s="326">
        <f t="shared" si="10"/>
        <v>0</v>
      </c>
      <c r="U39" s="326">
        <f t="shared" si="10"/>
        <v>0</v>
      </c>
      <c r="V39" s="326">
        <f t="shared" si="10"/>
        <v>0</v>
      </c>
      <c r="W39" s="326">
        <f t="shared" si="10"/>
        <v>0</v>
      </c>
      <c r="X39" s="326">
        <f t="shared" si="10"/>
        <v>0</v>
      </c>
      <c r="Y39" s="326">
        <f t="shared" si="10"/>
        <v>0</v>
      </c>
      <c r="Z39" s="326">
        <f t="shared" si="10"/>
        <v>0</v>
      </c>
      <c r="AA39" s="326">
        <f t="shared" si="10"/>
        <v>0</v>
      </c>
      <c r="AB39" s="326">
        <f t="shared" si="10"/>
        <v>0</v>
      </c>
      <c r="AC39" s="326">
        <f t="shared" si="10"/>
        <v>0</v>
      </c>
      <c r="AD39" s="326">
        <f t="shared" si="10"/>
        <v>0</v>
      </c>
      <c r="AE39" s="326">
        <f t="shared" si="10"/>
        <v>0</v>
      </c>
      <c r="AF39" s="326">
        <f t="shared" si="10"/>
        <v>0</v>
      </c>
      <c r="AG39" s="326">
        <f t="shared" si="10"/>
        <v>0</v>
      </c>
      <c r="AH39" s="326">
        <f t="shared" si="10"/>
        <v>0</v>
      </c>
      <c r="AI39" s="326">
        <f t="shared" si="10"/>
        <v>0</v>
      </c>
      <c r="AJ39" s="326">
        <f t="shared" si="10"/>
        <v>0</v>
      </c>
      <c r="AK39" s="326">
        <f t="shared" si="10"/>
        <v>0</v>
      </c>
      <c r="AL39" s="326">
        <f t="shared" si="10"/>
        <v>0</v>
      </c>
      <c r="AM39" s="326">
        <f t="shared" si="10"/>
        <v>0</v>
      </c>
      <c r="AN39" s="326">
        <f t="shared" si="10"/>
        <v>0</v>
      </c>
      <c r="AO39" s="326">
        <f t="shared" si="10"/>
        <v>0</v>
      </c>
      <c r="AP39" s="326">
        <f t="shared" si="10"/>
        <v>0</v>
      </c>
      <c r="AQ39" s="326">
        <f t="shared" si="10"/>
        <v>0</v>
      </c>
      <c r="AR39" s="326">
        <f t="shared" si="10"/>
        <v>0</v>
      </c>
      <c r="AS39" s="326">
        <f t="shared" si="10"/>
        <v>0</v>
      </c>
      <c r="AT39" s="326">
        <f t="shared" si="10"/>
        <v>0</v>
      </c>
      <c r="AU39" s="326">
        <f t="shared" si="10"/>
        <v>0</v>
      </c>
      <c r="AV39" s="326">
        <f t="shared" si="10"/>
        <v>0</v>
      </c>
      <c r="AW39" s="326">
        <f t="shared" si="10"/>
        <v>0</v>
      </c>
      <c r="AX39" s="326">
        <f t="shared" si="10"/>
        <v>0</v>
      </c>
      <c r="AY39" s="326">
        <f t="shared" si="10"/>
        <v>0</v>
      </c>
      <c r="AZ39" s="326">
        <f t="shared" si="10"/>
        <v>0</v>
      </c>
      <c r="BA39" s="326">
        <f t="shared" si="10"/>
        <v>0</v>
      </c>
      <c r="BB39" s="326">
        <f t="shared" si="10"/>
        <v>0</v>
      </c>
      <c r="BC39" s="326">
        <f t="shared" si="10"/>
        <v>0</v>
      </c>
      <c r="BD39" s="326">
        <f t="shared" si="10"/>
        <v>0</v>
      </c>
      <c r="BE39" s="326">
        <f t="shared" si="10"/>
        <v>0</v>
      </c>
      <c r="BF39" s="326">
        <f t="shared" si="10"/>
        <v>0</v>
      </c>
    </row>
    <row r="40" spans="2:58">
      <c r="B40" s="332"/>
      <c r="C40" s="332"/>
      <c r="D40" s="335"/>
      <c r="E40" s="325" t="s">
        <v>1191</v>
      </c>
      <c r="F40" s="336"/>
      <c r="G40" s="332"/>
      <c r="H40" s="332"/>
      <c r="I40" s="332"/>
      <c r="J40" s="189">
        <f>IFERROR(MAX(0, MIN(L40, IF(DATE(I40, MATCH(H40, {"January","February","March","April","May","June","July","August","September","October","November","December"}, 0), 1) &gt; DATE(2024, 6, 30), 0, DATEDIF(DATE(I40, MATCH(H40, {"January","February","March","April","May","June","July","August","September","October","November","December"}, 0), 1), DATE(2024, 6, 30), "m")))), 0)</f>
        <v>0</v>
      </c>
      <c r="K40" s="189">
        <f>IFERROR(MAX(0, MIN(L40, DATEDIF(DATE(I40, MATCH(H40, {"January","February","March","April","May","June","July","August","September","October","November","December"}, 0), 1), DATE(2025, 6, 30), "m"))), 0)</f>
        <v>0</v>
      </c>
      <c r="L40" s="189">
        <f t="shared" si="0"/>
        <v>0</v>
      </c>
      <c r="M40" s="189">
        <f>IFERROR(INDEX('Drop down options'!$G$1:$G$13, MATCH(H40, 'Drop down options'!$F$1:$F$13, 0)), 0)</f>
        <v>0</v>
      </c>
      <c r="N40" s="352">
        <f t="shared" si="6"/>
        <v>0</v>
      </c>
      <c r="O40" s="326">
        <f t="shared" si="1"/>
        <v>0</v>
      </c>
      <c r="P40" s="193">
        <f t="shared" si="2"/>
        <v>0</v>
      </c>
      <c r="Q40" s="326">
        <f t="shared" si="3"/>
        <v>0</v>
      </c>
      <c r="R40" s="326">
        <f t="shared" si="4"/>
        <v>0</v>
      </c>
      <c r="S40" s="326">
        <f t="shared" ref="S40:BF40" si="11">MAX(0,R40-($N40*12))</f>
        <v>0</v>
      </c>
      <c r="T40" s="326">
        <f t="shared" si="11"/>
        <v>0</v>
      </c>
      <c r="U40" s="326">
        <f t="shared" si="11"/>
        <v>0</v>
      </c>
      <c r="V40" s="326">
        <f t="shared" si="11"/>
        <v>0</v>
      </c>
      <c r="W40" s="326">
        <f t="shared" si="11"/>
        <v>0</v>
      </c>
      <c r="X40" s="326">
        <f t="shared" si="11"/>
        <v>0</v>
      </c>
      <c r="Y40" s="326">
        <f t="shared" si="11"/>
        <v>0</v>
      </c>
      <c r="Z40" s="326">
        <f t="shared" si="11"/>
        <v>0</v>
      </c>
      <c r="AA40" s="326">
        <f t="shared" si="11"/>
        <v>0</v>
      </c>
      <c r="AB40" s="326">
        <f t="shared" si="11"/>
        <v>0</v>
      </c>
      <c r="AC40" s="326">
        <f t="shared" si="11"/>
        <v>0</v>
      </c>
      <c r="AD40" s="326">
        <f t="shared" si="11"/>
        <v>0</v>
      </c>
      <c r="AE40" s="326">
        <f t="shared" si="11"/>
        <v>0</v>
      </c>
      <c r="AF40" s="326">
        <f t="shared" si="11"/>
        <v>0</v>
      </c>
      <c r="AG40" s="326">
        <f t="shared" si="11"/>
        <v>0</v>
      </c>
      <c r="AH40" s="326">
        <f t="shared" si="11"/>
        <v>0</v>
      </c>
      <c r="AI40" s="326">
        <f t="shared" si="11"/>
        <v>0</v>
      </c>
      <c r="AJ40" s="326">
        <f t="shared" si="11"/>
        <v>0</v>
      </c>
      <c r="AK40" s="326">
        <f t="shared" si="11"/>
        <v>0</v>
      </c>
      <c r="AL40" s="326">
        <f t="shared" si="11"/>
        <v>0</v>
      </c>
      <c r="AM40" s="326">
        <f t="shared" si="11"/>
        <v>0</v>
      </c>
      <c r="AN40" s="326">
        <f t="shared" si="11"/>
        <v>0</v>
      </c>
      <c r="AO40" s="326">
        <f t="shared" si="11"/>
        <v>0</v>
      </c>
      <c r="AP40" s="326">
        <f t="shared" si="11"/>
        <v>0</v>
      </c>
      <c r="AQ40" s="326">
        <f t="shared" si="11"/>
        <v>0</v>
      </c>
      <c r="AR40" s="326">
        <f t="shared" si="11"/>
        <v>0</v>
      </c>
      <c r="AS40" s="326">
        <f t="shared" si="11"/>
        <v>0</v>
      </c>
      <c r="AT40" s="326">
        <f t="shared" si="11"/>
        <v>0</v>
      </c>
      <c r="AU40" s="326">
        <f t="shared" si="11"/>
        <v>0</v>
      </c>
      <c r="AV40" s="326">
        <f t="shared" si="11"/>
        <v>0</v>
      </c>
      <c r="AW40" s="326">
        <f t="shared" si="11"/>
        <v>0</v>
      </c>
      <c r="AX40" s="326">
        <f t="shared" si="11"/>
        <v>0</v>
      </c>
      <c r="AY40" s="326">
        <f t="shared" si="11"/>
        <v>0</v>
      </c>
      <c r="AZ40" s="326">
        <f t="shared" si="11"/>
        <v>0</v>
      </c>
      <c r="BA40" s="326">
        <f t="shared" si="11"/>
        <v>0</v>
      </c>
      <c r="BB40" s="326">
        <f t="shared" si="11"/>
        <v>0</v>
      </c>
      <c r="BC40" s="326">
        <f t="shared" si="11"/>
        <v>0</v>
      </c>
      <c r="BD40" s="326">
        <f t="shared" si="11"/>
        <v>0</v>
      </c>
      <c r="BE40" s="326">
        <f t="shared" si="11"/>
        <v>0</v>
      </c>
      <c r="BF40" s="326">
        <f t="shared" si="11"/>
        <v>0</v>
      </c>
    </row>
    <row r="41" spans="2:58">
      <c r="B41" s="332"/>
      <c r="C41" s="332"/>
      <c r="D41" s="335"/>
      <c r="E41" s="325" t="s">
        <v>1191</v>
      </c>
      <c r="F41" s="336"/>
      <c r="G41" s="332"/>
      <c r="H41" s="332"/>
      <c r="I41" s="332"/>
      <c r="J41" s="189">
        <f>IFERROR(MAX(0, MIN(L41, IF(DATE(I41, MATCH(H41, {"January","February","March","April","May","June","July","August","September","October","November","December"}, 0), 1) &gt; DATE(2024, 6, 30), 0, DATEDIF(DATE(I41, MATCH(H41, {"January","February","March","April","May","June","July","August","September","October","November","December"}, 0), 1), DATE(2024, 6, 30), "m")))), 0)</f>
        <v>0</v>
      </c>
      <c r="K41" s="189">
        <f>IFERROR(MAX(0, MIN(L41, DATEDIF(DATE(I41, MATCH(H41, {"January","February","March","April","May","June","July","August","September","October","November","December"}, 0), 1), DATE(2025, 6, 30), "m"))), 0)</f>
        <v>0</v>
      </c>
      <c r="L41" s="189">
        <f t="shared" si="0"/>
        <v>0</v>
      </c>
      <c r="M41" s="189">
        <f>IFERROR(INDEX('Drop down options'!$G$1:$G$13, MATCH(H41, 'Drop down options'!$F$1:$F$13, 0)), 0)</f>
        <v>0</v>
      </c>
      <c r="N41" s="352">
        <f t="shared" si="6"/>
        <v>0</v>
      </c>
      <c r="O41" s="326">
        <f t="shared" si="1"/>
        <v>0</v>
      </c>
      <c r="P41" s="193">
        <f t="shared" si="2"/>
        <v>0</v>
      </c>
      <c r="Q41" s="326">
        <f t="shared" si="3"/>
        <v>0</v>
      </c>
      <c r="R41" s="326">
        <f t="shared" si="4"/>
        <v>0</v>
      </c>
      <c r="S41" s="326">
        <f t="shared" ref="S41:BF41" si="12">MAX(0,R41-($N41*12))</f>
        <v>0</v>
      </c>
      <c r="T41" s="326">
        <f t="shared" si="12"/>
        <v>0</v>
      </c>
      <c r="U41" s="326">
        <f t="shared" si="12"/>
        <v>0</v>
      </c>
      <c r="V41" s="326">
        <f t="shared" si="12"/>
        <v>0</v>
      </c>
      <c r="W41" s="326">
        <f t="shared" si="12"/>
        <v>0</v>
      </c>
      <c r="X41" s="326">
        <f t="shared" si="12"/>
        <v>0</v>
      </c>
      <c r="Y41" s="326">
        <f t="shared" si="12"/>
        <v>0</v>
      </c>
      <c r="Z41" s="326">
        <f t="shared" si="12"/>
        <v>0</v>
      </c>
      <c r="AA41" s="326">
        <f t="shared" si="12"/>
        <v>0</v>
      </c>
      <c r="AB41" s="326">
        <f t="shared" si="12"/>
        <v>0</v>
      </c>
      <c r="AC41" s="326">
        <f t="shared" si="12"/>
        <v>0</v>
      </c>
      <c r="AD41" s="326">
        <f t="shared" si="12"/>
        <v>0</v>
      </c>
      <c r="AE41" s="326">
        <f t="shared" si="12"/>
        <v>0</v>
      </c>
      <c r="AF41" s="326">
        <f t="shared" si="12"/>
        <v>0</v>
      </c>
      <c r="AG41" s="326">
        <f t="shared" si="12"/>
        <v>0</v>
      </c>
      <c r="AH41" s="326">
        <f t="shared" si="12"/>
        <v>0</v>
      </c>
      <c r="AI41" s="326">
        <f t="shared" si="12"/>
        <v>0</v>
      </c>
      <c r="AJ41" s="326">
        <f t="shared" si="12"/>
        <v>0</v>
      </c>
      <c r="AK41" s="326">
        <f t="shared" si="12"/>
        <v>0</v>
      </c>
      <c r="AL41" s="326">
        <f t="shared" si="12"/>
        <v>0</v>
      </c>
      <c r="AM41" s="326">
        <f t="shared" si="12"/>
        <v>0</v>
      </c>
      <c r="AN41" s="326">
        <f t="shared" si="12"/>
        <v>0</v>
      </c>
      <c r="AO41" s="326">
        <f t="shared" si="12"/>
        <v>0</v>
      </c>
      <c r="AP41" s="326">
        <f t="shared" si="12"/>
        <v>0</v>
      </c>
      <c r="AQ41" s="326">
        <f t="shared" si="12"/>
        <v>0</v>
      </c>
      <c r="AR41" s="326">
        <f t="shared" si="12"/>
        <v>0</v>
      </c>
      <c r="AS41" s="326">
        <f t="shared" si="12"/>
        <v>0</v>
      </c>
      <c r="AT41" s="326">
        <f t="shared" si="12"/>
        <v>0</v>
      </c>
      <c r="AU41" s="326">
        <f t="shared" si="12"/>
        <v>0</v>
      </c>
      <c r="AV41" s="326">
        <f t="shared" si="12"/>
        <v>0</v>
      </c>
      <c r="AW41" s="326">
        <f t="shared" si="12"/>
        <v>0</v>
      </c>
      <c r="AX41" s="326">
        <f t="shared" si="12"/>
        <v>0</v>
      </c>
      <c r="AY41" s="326">
        <f t="shared" si="12"/>
        <v>0</v>
      </c>
      <c r="AZ41" s="326">
        <f t="shared" si="12"/>
        <v>0</v>
      </c>
      <c r="BA41" s="326">
        <f t="shared" si="12"/>
        <v>0</v>
      </c>
      <c r="BB41" s="326">
        <f t="shared" si="12"/>
        <v>0</v>
      </c>
      <c r="BC41" s="326">
        <f t="shared" si="12"/>
        <v>0</v>
      </c>
      <c r="BD41" s="326">
        <f t="shared" si="12"/>
        <v>0</v>
      </c>
      <c r="BE41" s="326">
        <f t="shared" si="12"/>
        <v>0</v>
      </c>
      <c r="BF41" s="326">
        <f t="shared" si="12"/>
        <v>0</v>
      </c>
    </row>
    <row r="42" spans="2:58">
      <c r="B42" s="332"/>
      <c r="C42" s="332"/>
      <c r="D42" s="335"/>
      <c r="E42" s="325" t="s">
        <v>1191</v>
      </c>
      <c r="F42" s="336"/>
      <c r="G42" s="332"/>
      <c r="H42" s="332"/>
      <c r="I42" s="332"/>
      <c r="J42" s="189">
        <f>IFERROR(MAX(0, MIN(L42, IF(DATE(I42, MATCH(H42, {"January","February","March","April","May","June","July","August","September","October","November","December"}, 0), 1) &gt; DATE(2024, 6, 30), 0, DATEDIF(DATE(I42, MATCH(H42, {"January","February","March","April","May","June","July","August","September","October","November","December"}, 0), 1), DATE(2024, 6, 30), "m")))), 0)</f>
        <v>0</v>
      </c>
      <c r="K42" s="189">
        <f>IFERROR(MAX(0, MIN(L42, DATEDIF(DATE(I42, MATCH(H42, {"January","February","March","April","May","June","July","August","September","October","November","December"}, 0), 1), DATE(2025, 6, 30), "m"))), 0)</f>
        <v>0</v>
      </c>
      <c r="L42" s="189">
        <f t="shared" si="0"/>
        <v>0</v>
      </c>
      <c r="M42" s="189">
        <f>IFERROR(INDEX('Drop down options'!$G$1:$G$13, MATCH(H42, 'Drop down options'!$F$1:$F$13, 0)), 0)</f>
        <v>0</v>
      </c>
      <c r="N42" s="352">
        <f t="shared" si="6"/>
        <v>0</v>
      </c>
      <c r="O42" s="326">
        <f t="shared" si="1"/>
        <v>0</v>
      </c>
      <c r="P42" s="193">
        <f t="shared" si="2"/>
        <v>0</v>
      </c>
      <c r="Q42" s="326">
        <f t="shared" si="3"/>
        <v>0</v>
      </c>
      <c r="R42" s="326">
        <f t="shared" si="4"/>
        <v>0</v>
      </c>
      <c r="S42" s="326">
        <f t="shared" ref="S42:BF42" si="13">MAX(0,R42-($N42*12))</f>
        <v>0</v>
      </c>
      <c r="T42" s="326">
        <f t="shared" si="13"/>
        <v>0</v>
      </c>
      <c r="U42" s="326">
        <f t="shared" si="13"/>
        <v>0</v>
      </c>
      <c r="V42" s="326">
        <f t="shared" si="13"/>
        <v>0</v>
      </c>
      <c r="W42" s="326">
        <f t="shared" si="13"/>
        <v>0</v>
      </c>
      <c r="X42" s="326">
        <f t="shared" si="13"/>
        <v>0</v>
      </c>
      <c r="Y42" s="326">
        <f t="shared" si="13"/>
        <v>0</v>
      </c>
      <c r="Z42" s="326">
        <f t="shared" si="13"/>
        <v>0</v>
      </c>
      <c r="AA42" s="326">
        <f t="shared" si="13"/>
        <v>0</v>
      </c>
      <c r="AB42" s="326">
        <f t="shared" si="13"/>
        <v>0</v>
      </c>
      <c r="AC42" s="326">
        <f t="shared" si="13"/>
        <v>0</v>
      </c>
      <c r="AD42" s="326">
        <f t="shared" si="13"/>
        <v>0</v>
      </c>
      <c r="AE42" s="326">
        <f t="shared" si="13"/>
        <v>0</v>
      </c>
      <c r="AF42" s="326">
        <f t="shared" si="13"/>
        <v>0</v>
      </c>
      <c r="AG42" s="326">
        <f t="shared" si="13"/>
        <v>0</v>
      </c>
      <c r="AH42" s="326">
        <f t="shared" si="13"/>
        <v>0</v>
      </c>
      <c r="AI42" s="326">
        <f t="shared" si="13"/>
        <v>0</v>
      </c>
      <c r="AJ42" s="326">
        <f t="shared" si="13"/>
        <v>0</v>
      </c>
      <c r="AK42" s="326">
        <f t="shared" si="13"/>
        <v>0</v>
      </c>
      <c r="AL42" s="326">
        <f t="shared" si="13"/>
        <v>0</v>
      </c>
      <c r="AM42" s="326">
        <f t="shared" si="13"/>
        <v>0</v>
      </c>
      <c r="AN42" s="326">
        <f t="shared" si="13"/>
        <v>0</v>
      </c>
      <c r="AO42" s="326">
        <f t="shared" si="13"/>
        <v>0</v>
      </c>
      <c r="AP42" s="326">
        <f t="shared" si="13"/>
        <v>0</v>
      </c>
      <c r="AQ42" s="326">
        <f t="shared" si="13"/>
        <v>0</v>
      </c>
      <c r="AR42" s="326">
        <f t="shared" si="13"/>
        <v>0</v>
      </c>
      <c r="AS42" s="326">
        <f t="shared" si="13"/>
        <v>0</v>
      </c>
      <c r="AT42" s="326">
        <f t="shared" si="13"/>
        <v>0</v>
      </c>
      <c r="AU42" s="326">
        <f t="shared" si="13"/>
        <v>0</v>
      </c>
      <c r="AV42" s="326">
        <f t="shared" si="13"/>
        <v>0</v>
      </c>
      <c r="AW42" s="326">
        <f t="shared" si="13"/>
        <v>0</v>
      </c>
      <c r="AX42" s="326">
        <f t="shared" si="13"/>
        <v>0</v>
      </c>
      <c r="AY42" s="326">
        <f t="shared" si="13"/>
        <v>0</v>
      </c>
      <c r="AZ42" s="326">
        <f t="shared" si="13"/>
        <v>0</v>
      </c>
      <c r="BA42" s="326">
        <f t="shared" si="13"/>
        <v>0</v>
      </c>
      <c r="BB42" s="326">
        <f t="shared" si="13"/>
        <v>0</v>
      </c>
      <c r="BC42" s="326">
        <f t="shared" si="13"/>
        <v>0</v>
      </c>
      <c r="BD42" s="326">
        <f t="shared" si="13"/>
        <v>0</v>
      </c>
      <c r="BE42" s="326">
        <f t="shared" si="13"/>
        <v>0</v>
      </c>
      <c r="BF42" s="326">
        <f t="shared" si="13"/>
        <v>0</v>
      </c>
    </row>
    <row r="43" spans="2:58">
      <c r="B43" s="332"/>
      <c r="C43" s="332"/>
      <c r="D43" s="335"/>
      <c r="E43" s="325" t="s">
        <v>1191</v>
      </c>
      <c r="F43" s="336"/>
      <c r="G43" s="332"/>
      <c r="H43" s="332"/>
      <c r="I43" s="332"/>
      <c r="J43" s="189">
        <f>IFERROR(MAX(0, MIN(L43, IF(DATE(I43, MATCH(H43, {"January","February","March","April","May","June","July","August","September","October","November","December"}, 0), 1) &gt; DATE(2024, 6, 30), 0, DATEDIF(DATE(I43, MATCH(H43, {"January","February","March","April","May","June","July","August","September","October","November","December"}, 0), 1), DATE(2024, 6, 30), "m")))), 0)</f>
        <v>0</v>
      </c>
      <c r="K43" s="189">
        <f>IFERROR(MAX(0, MIN(L43, DATEDIF(DATE(I43, MATCH(H43, {"January","February","March","April","May","June","July","August","September","October","November","December"}, 0), 1), DATE(2025, 6, 30), "m"))), 0)</f>
        <v>0</v>
      </c>
      <c r="L43" s="189">
        <f t="shared" si="0"/>
        <v>0</v>
      </c>
      <c r="M43" s="189">
        <f>IFERROR(INDEX('Drop down options'!$G$1:$G$13, MATCH(H43, 'Drop down options'!$F$1:$F$13, 0)), 0)</f>
        <v>0</v>
      </c>
      <c r="N43" s="352">
        <f t="shared" si="6"/>
        <v>0</v>
      </c>
      <c r="O43" s="326">
        <f t="shared" si="1"/>
        <v>0</v>
      </c>
      <c r="P43" s="193">
        <f t="shared" si="2"/>
        <v>0</v>
      </c>
      <c r="Q43" s="326">
        <f t="shared" si="3"/>
        <v>0</v>
      </c>
      <c r="R43" s="326">
        <f t="shared" si="4"/>
        <v>0</v>
      </c>
      <c r="S43" s="326">
        <f t="shared" ref="S43:BF43" si="14">MAX(0,R43-($N43*12))</f>
        <v>0</v>
      </c>
      <c r="T43" s="326">
        <f t="shared" si="14"/>
        <v>0</v>
      </c>
      <c r="U43" s="326">
        <f t="shared" si="14"/>
        <v>0</v>
      </c>
      <c r="V43" s="326">
        <f t="shared" si="14"/>
        <v>0</v>
      </c>
      <c r="W43" s="326">
        <f t="shared" si="14"/>
        <v>0</v>
      </c>
      <c r="X43" s="326">
        <f t="shared" si="14"/>
        <v>0</v>
      </c>
      <c r="Y43" s="326">
        <f t="shared" si="14"/>
        <v>0</v>
      </c>
      <c r="Z43" s="326">
        <f t="shared" si="14"/>
        <v>0</v>
      </c>
      <c r="AA43" s="326">
        <f t="shared" si="14"/>
        <v>0</v>
      </c>
      <c r="AB43" s="326">
        <f t="shared" si="14"/>
        <v>0</v>
      </c>
      <c r="AC43" s="326">
        <f t="shared" si="14"/>
        <v>0</v>
      </c>
      <c r="AD43" s="326">
        <f t="shared" si="14"/>
        <v>0</v>
      </c>
      <c r="AE43" s="326">
        <f t="shared" si="14"/>
        <v>0</v>
      </c>
      <c r="AF43" s="326">
        <f t="shared" si="14"/>
        <v>0</v>
      </c>
      <c r="AG43" s="326">
        <f t="shared" si="14"/>
        <v>0</v>
      </c>
      <c r="AH43" s="326">
        <f t="shared" si="14"/>
        <v>0</v>
      </c>
      <c r="AI43" s="326">
        <f t="shared" si="14"/>
        <v>0</v>
      </c>
      <c r="AJ43" s="326">
        <f t="shared" si="14"/>
        <v>0</v>
      </c>
      <c r="AK43" s="326">
        <f t="shared" si="14"/>
        <v>0</v>
      </c>
      <c r="AL43" s="326">
        <f t="shared" si="14"/>
        <v>0</v>
      </c>
      <c r="AM43" s="326">
        <f t="shared" si="14"/>
        <v>0</v>
      </c>
      <c r="AN43" s="326">
        <f t="shared" si="14"/>
        <v>0</v>
      </c>
      <c r="AO43" s="326">
        <f t="shared" si="14"/>
        <v>0</v>
      </c>
      <c r="AP43" s="326">
        <f t="shared" si="14"/>
        <v>0</v>
      </c>
      <c r="AQ43" s="326">
        <f t="shared" si="14"/>
        <v>0</v>
      </c>
      <c r="AR43" s="326">
        <f t="shared" si="14"/>
        <v>0</v>
      </c>
      <c r="AS43" s="326">
        <f t="shared" si="14"/>
        <v>0</v>
      </c>
      <c r="AT43" s="326">
        <f t="shared" si="14"/>
        <v>0</v>
      </c>
      <c r="AU43" s="326">
        <f t="shared" si="14"/>
        <v>0</v>
      </c>
      <c r="AV43" s="326">
        <f t="shared" si="14"/>
        <v>0</v>
      </c>
      <c r="AW43" s="326">
        <f t="shared" si="14"/>
        <v>0</v>
      </c>
      <c r="AX43" s="326">
        <f t="shared" si="14"/>
        <v>0</v>
      </c>
      <c r="AY43" s="326">
        <f t="shared" si="14"/>
        <v>0</v>
      </c>
      <c r="AZ43" s="326">
        <f t="shared" si="14"/>
        <v>0</v>
      </c>
      <c r="BA43" s="326">
        <f t="shared" si="14"/>
        <v>0</v>
      </c>
      <c r="BB43" s="326">
        <f t="shared" si="14"/>
        <v>0</v>
      </c>
      <c r="BC43" s="326">
        <f t="shared" si="14"/>
        <v>0</v>
      </c>
      <c r="BD43" s="326">
        <f t="shared" si="14"/>
        <v>0</v>
      </c>
      <c r="BE43" s="326">
        <f t="shared" si="14"/>
        <v>0</v>
      </c>
      <c r="BF43" s="326">
        <f t="shared" si="14"/>
        <v>0</v>
      </c>
    </row>
    <row r="44" spans="2:58">
      <c r="B44" s="332"/>
      <c r="C44" s="332"/>
      <c r="D44" s="335"/>
      <c r="E44" s="325" t="s">
        <v>1191</v>
      </c>
      <c r="F44" s="336"/>
      <c r="G44" s="332"/>
      <c r="H44" s="332"/>
      <c r="I44" s="332"/>
      <c r="J44" s="189">
        <f>IFERROR(MAX(0, MIN(L44, IF(DATE(I44, MATCH(H44, {"January","February","March","April","May","June","July","August","September","October","November","December"}, 0), 1) &gt; DATE(2024, 6, 30), 0, DATEDIF(DATE(I44, MATCH(H44, {"January","February","March","April","May","June","July","August","September","October","November","December"}, 0), 1), DATE(2024, 6, 30), "m")))), 0)</f>
        <v>0</v>
      </c>
      <c r="K44" s="189">
        <f>IFERROR(MAX(0, MIN(L44, DATEDIF(DATE(I44, MATCH(H44, {"January","February","March","April","May","June","July","August","September","October","November","December"}, 0), 1), DATE(2025, 6, 30), "m"))), 0)</f>
        <v>0</v>
      </c>
      <c r="L44" s="189">
        <f t="shared" si="0"/>
        <v>0</v>
      </c>
      <c r="M44" s="189">
        <f>IFERROR(INDEX('Drop down options'!$G$1:$G$13, MATCH(H44, 'Drop down options'!$F$1:$F$13, 0)), 0)</f>
        <v>0</v>
      </c>
      <c r="N44" s="352">
        <f t="shared" si="6"/>
        <v>0</v>
      </c>
      <c r="O44" s="326">
        <f t="shared" si="1"/>
        <v>0</v>
      </c>
      <c r="P44" s="193">
        <f t="shared" si="2"/>
        <v>0</v>
      </c>
      <c r="Q44" s="326">
        <f t="shared" si="3"/>
        <v>0</v>
      </c>
      <c r="R44" s="326">
        <f t="shared" si="4"/>
        <v>0</v>
      </c>
      <c r="S44" s="326">
        <f t="shared" ref="S44:BF44" si="15">MAX(0,R44-($N44*12))</f>
        <v>0</v>
      </c>
      <c r="T44" s="326">
        <f t="shared" si="15"/>
        <v>0</v>
      </c>
      <c r="U44" s="326">
        <f t="shared" si="15"/>
        <v>0</v>
      </c>
      <c r="V44" s="326">
        <f t="shared" si="15"/>
        <v>0</v>
      </c>
      <c r="W44" s="326">
        <f t="shared" si="15"/>
        <v>0</v>
      </c>
      <c r="X44" s="326">
        <f t="shared" si="15"/>
        <v>0</v>
      </c>
      <c r="Y44" s="326">
        <f t="shared" si="15"/>
        <v>0</v>
      </c>
      <c r="Z44" s="326">
        <f t="shared" si="15"/>
        <v>0</v>
      </c>
      <c r="AA44" s="326">
        <f t="shared" si="15"/>
        <v>0</v>
      </c>
      <c r="AB44" s="326">
        <f t="shared" si="15"/>
        <v>0</v>
      </c>
      <c r="AC44" s="326">
        <f t="shared" si="15"/>
        <v>0</v>
      </c>
      <c r="AD44" s="326">
        <f t="shared" si="15"/>
        <v>0</v>
      </c>
      <c r="AE44" s="326">
        <f t="shared" si="15"/>
        <v>0</v>
      </c>
      <c r="AF44" s="326">
        <f t="shared" si="15"/>
        <v>0</v>
      </c>
      <c r="AG44" s="326">
        <f t="shared" si="15"/>
        <v>0</v>
      </c>
      <c r="AH44" s="326">
        <f t="shared" si="15"/>
        <v>0</v>
      </c>
      <c r="AI44" s="326">
        <f t="shared" si="15"/>
        <v>0</v>
      </c>
      <c r="AJ44" s="326">
        <f t="shared" si="15"/>
        <v>0</v>
      </c>
      <c r="AK44" s="326">
        <f t="shared" si="15"/>
        <v>0</v>
      </c>
      <c r="AL44" s="326">
        <f t="shared" si="15"/>
        <v>0</v>
      </c>
      <c r="AM44" s="326">
        <f t="shared" si="15"/>
        <v>0</v>
      </c>
      <c r="AN44" s="326">
        <f t="shared" si="15"/>
        <v>0</v>
      </c>
      <c r="AO44" s="326">
        <f t="shared" si="15"/>
        <v>0</v>
      </c>
      <c r="AP44" s="326">
        <f t="shared" si="15"/>
        <v>0</v>
      </c>
      <c r="AQ44" s="326">
        <f t="shared" si="15"/>
        <v>0</v>
      </c>
      <c r="AR44" s="326">
        <f t="shared" si="15"/>
        <v>0</v>
      </c>
      <c r="AS44" s="326">
        <f t="shared" si="15"/>
        <v>0</v>
      </c>
      <c r="AT44" s="326">
        <f t="shared" si="15"/>
        <v>0</v>
      </c>
      <c r="AU44" s="326">
        <f t="shared" si="15"/>
        <v>0</v>
      </c>
      <c r="AV44" s="326">
        <f t="shared" si="15"/>
        <v>0</v>
      </c>
      <c r="AW44" s="326">
        <f t="shared" si="15"/>
        <v>0</v>
      </c>
      <c r="AX44" s="326">
        <f t="shared" si="15"/>
        <v>0</v>
      </c>
      <c r="AY44" s="326">
        <f t="shared" si="15"/>
        <v>0</v>
      </c>
      <c r="AZ44" s="326">
        <f t="shared" si="15"/>
        <v>0</v>
      </c>
      <c r="BA44" s="326">
        <f t="shared" si="15"/>
        <v>0</v>
      </c>
      <c r="BB44" s="326">
        <f t="shared" si="15"/>
        <v>0</v>
      </c>
      <c r="BC44" s="326">
        <f t="shared" si="15"/>
        <v>0</v>
      </c>
      <c r="BD44" s="326">
        <f t="shared" si="15"/>
        <v>0</v>
      </c>
      <c r="BE44" s="326">
        <f t="shared" si="15"/>
        <v>0</v>
      </c>
      <c r="BF44" s="326">
        <f t="shared" si="15"/>
        <v>0</v>
      </c>
    </row>
    <row r="45" spans="2:58">
      <c r="B45" s="332"/>
      <c r="C45" s="332"/>
      <c r="D45" s="335"/>
      <c r="E45" s="325" t="s">
        <v>1191</v>
      </c>
      <c r="F45" s="336"/>
      <c r="G45" s="332"/>
      <c r="H45" s="332"/>
      <c r="I45" s="332"/>
      <c r="J45" s="189">
        <f>IFERROR(MAX(0, MIN(L45, IF(DATE(I45, MATCH(H45, {"January","February","March","April","May","June","July","August","September","October","November","December"}, 0), 1) &gt; DATE(2024, 6, 30), 0, DATEDIF(DATE(I45, MATCH(H45, {"January","February","March","April","May","June","July","August","September","October","November","December"}, 0), 1), DATE(2024, 6, 30), "m")))), 0)</f>
        <v>0</v>
      </c>
      <c r="K45" s="189">
        <f>IFERROR(MAX(0, MIN(L45, DATEDIF(DATE(I45, MATCH(H45, {"January","February","March","April","May","June","July","August","September","October","November","December"}, 0), 1), DATE(2025, 6, 30), "m"))), 0)</f>
        <v>0</v>
      </c>
      <c r="L45" s="189">
        <f t="shared" si="0"/>
        <v>0</v>
      </c>
      <c r="M45" s="189">
        <f>IFERROR(INDEX('Drop down options'!$G$1:$G$13, MATCH(H45, 'Drop down options'!$F$1:$F$13, 0)), 0)</f>
        <v>0</v>
      </c>
      <c r="N45" s="352">
        <f t="shared" si="6"/>
        <v>0</v>
      </c>
      <c r="O45" s="326">
        <f t="shared" si="1"/>
        <v>0</v>
      </c>
      <c r="P45" s="193">
        <f t="shared" si="2"/>
        <v>0</v>
      </c>
      <c r="Q45" s="326">
        <f t="shared" si="3"/>
        <v>0</v>
      </c>
      <c r="R45" s="326">
        <f t="shared" si="4"/>
        <v>0</v>
      </c>
      <c r="S45" s="326">
        <f t="shared" ref="S45:BF45" si="16">MAX(0,R45-($N45*12))</f>
        <v>0</v>
      </c>
      <c r="T45" s="326">
        <f t="shared" si="16"/>
        <v>0</v>
      </c>
      <c r="U45" s="326">
        <f t="shared" si="16"/>
        <v>0</v>
      </c>
      <c r="V45" s="326">
        <f t="shared" si="16"/>
        <v>0</v>
      </c>
      <c r="W45" s="326">
        <f t="shared" si="16"/>
        <v>0</v>
      </c>
      <c r="X45" s="326">
        <f t="shared" si="16"/>
        <v>0</v>
      </c>
      <c r="Y45" s="326">
        <f t="shared" si="16"/>
        <v>0</v>
      </c>
      <c r="Z45" s="326">
        <f t="shared" si="16"/>
        <v>0</v>
      </c>
      <c r="AA45" s="326">
        <f t="shared" si="16"/>
        <v>0</v>
      </c>
      <c r="AB45" s="326">
        <f t="shared" si="16"/>
        <v>0</v>
      </c>
      <c r="AC45" s="326">
        <f t="shared" si="16"/>
        <v>0</v>
      </c>
      <c r="AD45" s="326">
        <f t="shared" si="16"/>
        <v>0</v>
      </c>
      <c r="AE45" s="326">
        <f t="shared" si="16"/>
        <v>0</v>
      </c>
      <c r="AF45" s="326">
        <f t="shared" si="16"/>
        <v>0</v>
      </c>
      <c r="AG45" s="326">
        <f t="shared" si="16"/>
        <v>0</v>
      </c>
      <c r="AH45" s="326">
        <f t="shared" si="16"/>
        <v>0</v>
      </c>
      <c r="AI45" s="326">
        <f t="shared" si="16"/>
        <v>0</v>
      </c>
      <c r="AJ45" s="326">
        <f t="shared" si="16"/>
        <v>0</v>
      </c>
      <c r="AK45" s="326">
        <f t="shared" si="16"/>
        <v>0</v>
      </c>
      <c r="AL45" s="326">
        <f t="shared" si="16"/>
        <v>0</v>
      </c>
      <c r="AM45" s="326">
        <f t="shared" si="16"/>
        <v>0</v>
      </c>
      <c r="AN45" s="326">
        <f t="shared" si="16"/>
        <v>0</v>
      </c>
      <c r="AO45" s="326">
        <f t="shared" si="16"/>
        <v>0</v>
      </c>
      <c r="AP45" s="326">
        <f t="shared" si="16"/>
        <v>0</v>
      </c>
      <c r="AQ45" s="326">
        <f t="shared" si="16"/>
        <v>0</v>
      </c>
      <c r="AR45" s="326">
        <f t="shared" si="16"/>
        <v>0</v>
      </c>
      <c r="AS45" s="326">
        <f t="shared" si="16"/>
        <v>0</v>
      </c>
      <c r="AT45" s="326">
        <f t="shared" si="16"/>
        <v>0</v>
      </c>
      <c r="AU45" s="326">
        <f t="shared" si="16"/>
        <v>0</v>
      </c>
      <c r="AV45" s="326">
        <f t="shared" si="16"/>
        <v>0</v>
      </c>
      <c r="AW45" s="326">
        <f t="shared" si="16"/>
        <v>0</v>
      </c>
      <c r="AX45" s="326">
        <f t="shared" si="16"/>
        <v>0</v>
      </c>
      <c r="AY45" s="326">
        <f t="shared" si="16"/>
        <v>0</v>
      </c>
      <c r="AZ45" s="326">
        <f t="shared" si="16"/>
        <v>0</v>
      </c>
      <c r="BA45" s="326">
        <f t="shared" si="16"/>
        <v>0</v>
      </c>
      <c r="BB45" s="326">
        <f t="shared" si="16"/>
        <v>0</v>
      </c>
      <c r="BC45" s="326">
        <f t="shared" si="16"/>
        <v>0</v>
      </c>
      <c r="BD45" s="326">
        <f t="shared" si="16"/>
        <v>0</v>
      </c>
      <c r="BE45" s="326">
        <f t="shared" si="16"/>
        <v>0</v>
      </c>
      <c r="BF45" s="326">
        <f t="shared" si="16"/>
        <v>0</v>
      </c>
    </row>
    <row r="46" spans="2:58">
      <c r="B46" s="332"/>
      <c r="C46" s="332"/>
      <c r="D46" s="335"/>
      <c r="E46" s="325" t="s">
        <v>1191</v>
      </c>
      <c r="F46" s="336"/>
      <c r="G46" s="332"/>
      <c r="H46" s="332"/>
      <c r="I46" s="332"/>
      <c r="J46" s="189">
        <f>IFERROR(MAX(0, MIN(L46, IF(DATE(I46, MATCH(H46, {"January","February","March","April","May","June","July","August","September","October","November","December"}, 0), 1) &gt; DATE(2024, 6, 30), 0, DATEDIF(DATE(I46, MATCH(H46, {"January","February","March","April","May","June","July","August","September","October","November","December"}, 0), 1), DATE(2024, 6, 30), "m")))), 0)</f>
        <v>0</v>
      </c>
      <c r="K46" s="189">
        <f>IFERROR(MAX(0, MIN(L46, DATEDIF(DATE(I46, MATCH(H46, {"January","February","March","April","May","June","July","August","September","October","November","December"}, 0), 1), DATE(2025, 6, 30), "m"))), 0)</f>
        <v>0</v>
      </c>
      <c r="L46" s="189">
        <f t="shared" si="0"/>
        <v>0</v>
      </c>
      <c r="M46" s="189">
        <f>IFERROR(INDEX('Drop down options'!$G$1:$G$13, MATCH(H46, 'Drop down options'!$F$1:$F$13, 0)), 0)</f>
        <v>0</v>
      </c>
      <c r="N46" s="352">
        <f t="shared" si="6"/>
        <v>0</v>
      </c>
      <c r="O46" s="326">
        <f t="shared" si="1"/>
        <v>0</v>
      </c>
      <c r="P46" s="193">
        <f t="shared" si="2"/>
        <v>0</v>
      </c>
      <c r="Q46" s="326">
        <f t="shared" si="3"/>
        <v>0</v>
      </c>
      <c r="R46" s="326">
        <f t="shared" si="4"/>
        <v>0</v>
      </c>
      <c r="S46" s="326">
        <f t="shared" ref="S46:BF46" si="17">MAX(0,R46-($N46*12))</f>
        <v>0</v>
      </c>
      <c r="T46" s="326">
        <f t="shared" si="17"/>
        <v>0</v>
      </c>
      <c r="U46" s="326">
        <f t="shared" si="17"/>
        <v>0</v>
      </c>
      <c r="V46" s="326">
        <f t="shared" si="17"/>
        <v>0</v>
      </c>
      <c r="W46" s="326">
        <f t="shared" si="17"/>
        <v>0</v>
      </c>
      <c r="X46" s="326">
        <f t="shared" si="17"/>
        <v>0</v>
      </c>
      <c r="Y46" s="326">
        <f t="shared" si="17"/>
        <v>0</v>
      </c>
      <c r="Z46" s="326">
        <f t="shared" si="17"/>
        <v>0</v>
      </c>
      <c r="AA46" s="326">
        <f t="shared" si="17"/>
        <v>0</v>
      </c>
      <c r="AB46" s="326">
        <f t="shared" si="17"/>
        <v>0</v>
      </c>
      <c r="AC46" s="326">
        <f t="shared" si="17"/>
        <v>0</v>
      </c>
      <c r="AD46" s="326">
        <f t="shared" si="17"/>
        <v>0</v>
      </c>
      <c r="AE46" s="326">
        <f t="shared" si="17"/>
        <v>0</v>
      </c>
      <c r="AF46" s="326">
        <f t="shared" si="17"/>
        <v>0</v>
      </c>
      <c r="AG46" s="326">
        <f t="shared" si="17"/>
        <v>0</v>
      </c>
      <c r="AH46" s="326">
        <f t="shared" si="17"/>
        <v>0</v>
      </c>
      <c r="AI46" s="326">
        <f t="shared" si="17"/>
        <v>0</v>
      </c>
      <c r="AJ46" s="326">
        <f t="shared" si="17"/>
        <v>0</v>
      </c>
      <c r="AK46" s="326">
        <f t="shared" si="17"/>
        <v>0</v>
      </c>
      <c r="AL46" s="326">
        <f t="shared" si="17"/>
        <v>0</v>
      </c>
      <c r="AM46" s="326">
        <f t="shared" si="17"/>
        <v>0</v>
      </c>
      <c r="AN46" s="326">
        <f t="shared" si="17"/>
        <v>0</v>
      </c>
      <c r="AO46" s="326">
        <f t="shared" si="17"/>
        <v>0</v>
      </c>
      <c r="AP46" s="326">
        <f t="shared" si="17"/>
        <v>0</v>
      </c>
      <c r="AQ46" s="326">
        <f t="shared" si="17"/>
        <v>0</v>
      </c>
      <c r="AR46" s="326">
        <f t="shared" si="17"/>
        <v>0</v>
      </c>
      <c r="AS46" s="326">
        <f t="shared" si="17"/>
        <v>0</v>
      </c>
      <c r="AT46" s="326">
        <f t="shared" si="17"/>
        <v>0</v>
      </c>
      <c r="AU46" s="326">
        <f t="shared" si="17"/>
        <v>0</v>
      </c>
      <c r="AV46" s="326">
        <f t="shared" si="17"/>
        <v>0</v>
      </c>
      <c r="AW46" s="326">
        <f t="shared" si="17"/>
        <v>0</v>
      </c>
      <c r="AX46" s="326">
        <f t="shared" si="17"/>
        <v>0</v>
      </c>
      <c r="AY46" s="326">
        <f t="shared" si="17"/>
        <v>0</v>
      </c>
      <c r="AZ46" s="326">
        <f t="shared" si="17"/>
        <v>0</v>
      </c>
      <c r="BA46" s="326">
        <f t="shared" si="17"/>
        <v>0</v>
      </c>
      <c r="BB46" s="326">
        <f t="shared" si="17"/>
        <v>0</v>
      </c>
      <c r="BC46" s="326">
        <f t="shared" si="17"/>
        <v>0</v>
      </c>
      <c r="BD46" s="326">
        <f t="shared" si="17"/>
        <v>0</v>
      </c>
      <c r="BE46" s="326">
        <f t="shared" si="17"/>
        <v>0</v>
      </c>
      <c r="BF46" s="326">
        <f t="shared" si="17"/>
        <v>0</v>
      </c>
    </row>
    <row r="47" spans="2:58">
      <c r="B47" s="332"/>
      <c r="C47" s="332"/>
      <c r="D47" s="335"/>
      <c r="E47" s="325" t="s">
        <v>1191</v>
      </c>
      <c r="F47" s="336"/>
      <c r="G47" s="332"/>
      <c r="H47" s="332"/>
      <c r="I47" s="332"/>
      <c r="J47" s="189">
        <f>IFERROR(MAX(0, MIN(L47, IF(DATE(I47, MATCH(H47, {"January","February","March","April","May","June","July","August","September","October","November","December"}, 0), 1) &gt; DATE(2024, 6, 30), 0, DATEDIF(DATE(I47, MATCH(H47, {"January","February","March","April","May","June","July","August","September","October","November","December"}, 0), 1), DATE(2024, 6, 30), "m")))), 0)</f>
        <v>0</v>
      </c>
      <c r="K47" s="189">
        <f>IFERROR(MAX(0, MIN(L47, DATEDIF(DATE(I47, MATCH(H47, {"January","February","March","April","May","June","July","August","September","October","November","December"}, 0), 1), DATE(2025, 6, 30), "m"))), 0)</f>
        <v>0</v>
      </c>
      <c r="L47" s="189">
        <f t="shared" si="0"/>
        <v>0</v>
      </c>
      <c r="M47" s="189">
        <f>IFERROR(INDEX('Drop down options'!$G$1:$G$13, MATCH(H47, 'Drop down options'!$F$1:$F$13, 0)), 0)</f>
        <v>0</v>
      </c>
      <c r="N47" s="352">
        <f t="shared" si="6"/>
        <v>0</v>
      </c>
      <c r="O47" s="326">
        <f t="shared" si="1"/>
        <v>0</v>
      </c>
      <c r="P47" s="193">
        <f t="shared" si="2"/>
        <v>0</v>
      </c>
      <c r="Q47" s="326">
        <f t="shared" si="3"/>
        <v>0</v>
      </c>
      <c r="R47" s="326">
        <f t="shared" si="4"/>
        <v>0</v>
      </c>
      <c r="S47" s="326">
        <f t="shared" ref="S47:BF47" si="18">MAX(0,R47-($N47*12))</f>
        <v>0</v>
      </c>
      <c r="T47" s="326">
        <f t="shared" si="18"/>
        <v>0</v>
      </c>
      <c r="U47" s="326">
        <f t="shared" si="18"/>
        <v>0</v>
      </c>
      <c r="V47" s="326">
        <f t="shared" si="18"/>
        <v>0</v>
      </c>
      <c r="W47" s="326">
        <f t="shared" si="18"/>
        <v>0</v>
      </c>
      <c r="X47" s="326">
        <f t="shared" si="18"/>
        <v>0</v>
      </c>
      <c r="Y47" s="326">
        <f t="shared" si="18"/>
        <v>0</v>
      </c>
      <c r="Z47" s="326">
        <f t="shared" si="18"/>
        <v>0</v>
      </c>
      <c r="AA47" s="326">
        <f t="shared" si="18"/>
        <v>0</v>
      </c>
      <c r="AB47" s="326">
        <f t="shared" si="18"/>
        <v>0</v>
      </c>
      <c r="AC47" s="326">
        <f t="shared" si="18"/>
        <v>0</v>
      </c>
      <c r="AD47" s="326">
        <f t="shared" si="18"/>
        <v>0</v>
      </c>
      <c r="AE47" s="326">
        <f t="shared" si="18"/>
        <v>0</v>
      </c>
      <c r="AF47" s="326">
        <f t="shared" si="18"/>
        <v>0</v>
      </c>
      <c r="AG47" s="326">
        <f t="shared" si="18"/>
        <v>0</v>
      </c>
      <c r="AH47" s="326">
        <f t="shared" si="18"/>
        <v>0</v>
      </c>
      <c r="AI47" s="326">
        <f t="shared" si="18"/>
        <v>0</v>
      </c>
      <c r="AJ47" s="326">
        <f t="shared" si="18"/>
        <v>0</v>
      </c>
      <c r="AK47" s="326">
        <f t="shared" si="18"/>
        <v>0</v>
      </c>
      <c r="AL47" s="326">
        <f t="shared" si="18"/>
        <v>0</v>
      </c>
      <c r="AM47" s="326">
        <f t="shared" si="18"/>
        <v>0</v>
      </c>
      <c r="AN47" s="326">
        <f t="shared" si="18"/>
        <v>0</v>
      </c>
      <c r="AO47" s="326">
        <f t="shared" si="18"/>
        <v>0</v>
      </c>
      <c r="AP47" s="326">
        <f t="shared" si="18"/>
        <v>0</v>
      </c>
      <c r="AQ47" s="326">
        <f t="shared" si="18"/>
        <v>0</v>
      </c>
      <c r="AR47" s="326">
        <f t="shared" si="18"/>
        <v>0</v>
      </c>
      <c r="AS47" s="326">
        <f t="shared" si="18"/>
        <v>0</v>
      </c>
      <c r="AT47" s="326">
        <f t="shared" si="18"/>
        <v>0</v>
      </c>
      <c r="AU47" s="326">
        <f t="shared" si="18"/>
        <v>0</v>
      </c>
      <c r="AV47" s="326">
        <f t="shared" si="18"/>
        <v>0</v>
      </c>
      <c r="AW47" s="326">
        <f t="shared" si="18"/>
        <v>0</v>
      </c>
      <c r="AX47" s="326">
        <f t="shared" si="18"/>
        <v>0</v>
      </c>
      <c r="AY47" s="326">
        <f t="shared" si="18"/>
        <v>0</v>
      </c>
      <c r="AZ47" s="326">
        <f t="shared" si="18"/>
        <v>0</v>
      </c>
      <c r="BA47" s="326">
        <f t="shared" si="18"/>
        <v>0</v>
      </c>
      <c r="BB47" s="326">
        <f t="shared" si="18"/>
        <v>0</v>
      </c>
      <c r="BC47" s="326">
        <f t="shared" si="18"/>
        <v>0</v>
      </c>
      <c r="BD47" s="326">
        <f t="shared" si="18"/>
        <v>0</v>
      </c>
      <c r="BE47" s="326">
        <f t="shared" si="18"/>
        <v>0</v>
      </c>
      <c r="BF47" s="326">
        <f t="shared" si="18"/>
        <v>0</v>
      </c>
    </row>
    <row r="48" spans="2:58">
      <c r="B48" s="332"/>
      <c r="C48" s="332"/>
      <c r="D48" s="335"/>
      <c r="E48" s="325" t="s">
        <v>1191</v>
      </c>
      <c r="F48" s="336"/>
      <c r="G48" s="332"/>
      <c r="H48" s="332"/>
      <c r="I48" s="332"/>
      <c r="J48" s="189">
        <f>IFERROR(MAX(0, MIN(L48, IF(DATE(I48, MATCH(H48, {"January","February","March","April","May","June","July","August","September","October","November","December"}, 0), 1) &gt; DATE(2024, 6, 30), 0, DATEDIF(DATE(I48, MATCH(H48, {"January","February","March","April","May","June","July","August","September","October","November","December"}, 0), 1), DATE(2024, 6, 30), "m")))), 0)</f>
        <v>0</v>
      </c>
      <c r="K48" s="189">
        <f>IFERROR(MAX(0, MIN(L48, DATEDIF(DATE(I48, MATCH(H48, {"January","February","March","April","May","June","July","August","September","October","November","December"}, 0), 1), DATE(2025, 6, 30), "m"))), 0)</f>
        <v>0</v>
      </c>
      <c r="L48" s="189">
        <f t="shared" si="0"/>
        <v>0</v>
      </c>
      <c r="M48" s="189">
        <f>IFERROR(INDEX('Drop down options'!$G$1:$G$13, MATCH(H48, 'Drop down options'!$F$1:$F$13, 0)), 0)</f>
        <v>0</v>
      </c>
      <c r="N48" s="352">
        <f t="shared" si="6"/>
        <v>0</v>
      </c>
      <c r="O48" s="326">
        <f t="shared" si="1"/>
        <v>0</v>
      </c>
      <c r="P48" s="193">
        <f t="shared" si="2"/>
        <v>0</v>
      </c>
      <c r="Q48" s="326">
        <f t="shared" si="3"/>
        <v>0</v>
      </c>
      <c r="R48" s="326">
        <f t="shared" si="4"/>
        <v>0</v>
      </c>
      <c r="S48" s="326">
        <f t="shared" ref="S48:BF48" si="19">MAX(0,R48-($N48*12))</f>
        <v>0</v>
      </c>
      <c r="T48" s="326">
        <f t="shared" si="19"/>
        <v>0</v>
      </c>
      <c r="U48" s="326">
        <f t="shared" si="19"/>
        <v>0</v>
      </c>
      <c r="V48" s="326">
        <f t="shared" si="19"/>
        <v>0</v>
      </c>
      <c r="W48" s="326">
        <f t="shared" si="19"/>
        <v>0</v>
      </c>
      <c r="X48" s="326">
        <f t="shared" si="19"/>
        <v>0</v>
      </c>
      <c r="Y48" s="326">
        <f t="shared" si="19"/>
        <v>0</v>
      </c>
      <c r="Z48" s="326">
        <f t="shared" si="19"/>
        <v>0</v>
      </c>
      <c r="AA48" s="326">
        <f t="shared" si="19"/>
        <v>0</v>
      </c>
      <c r="AB48" s="326">
        <f t="shared" si="19"/>
        <v>0</v>
      </c>
      <c r="AC48" s="326">
        <f t="shared" si="19"/>
        <v>0</v>
      </c>
      <c r="AD48" s="326">
        <f t="shared" si="19"/>
        <v>0</v>
      </c>
      <c r="AE48" s="326">
        <f t="shared" si="19"/>
        <v>0</v>
      </c>
      <c r="AF48" s="326">
        <f t="shared" si="19"/>
        <v>0</v>
      </c>
      <c r="AG48" s="326">
        <f t="shared" si="19"/>
        <v>0</v>
      </c>
      <c r="AH48" s="326">
        <f t="shared" si="19"/>
        <v>0</v>
      </c>
      <c r="AI48" s="326">
        <f t="shared" si="19"/>
        <v>0</v>
      </c>
      <c r="AJ48" s="326">
        <f t="shared" si="19"/>
        <v>0</v>
      </c>
      <c r="AK48" s="326">
        <f t="shared" si="19"/>
        <v>0</v>
      </c>
      <c r="AL48" s="326">
        <f t="shared" si="19"/>
        <v>0</v>
      </c>
      <c r="AM48" s="326">
        <f t="shared" si="19"/>
        <v>0</v>
      </c>
      <c r="AN48" s="326">
        <f t="shared" si="19"/>
        <v>0</v>
      </c>
      <c r="AO48" s="326">
        <f t="shared" si="19"/>
        <v>0</v>
      </c>
      <c r="AP48" s="326">
        <f t="shared" si="19"/>
        <v>0</v>
      </c>
      <c r="AQ48" s="326">
        <f t="shared" si="19"/>
        <v>0</v>
      </c>
      <c r="AR48" s="326">
        <f t="shared" si="19"/>
        <v>0</v>
      </c>
      <c r="AS48" s="326">
        <f t="shared" si="19"/>
        <v>0</v>
      </c>
      <c r="AT48" s="326">
        <f t="shared" si="19"/>
        <v>0</v>
      </c>
      <c r="AU48" s="326">
        <f t="shared" si="19"/>
        <v>0</v>
      </c>
      <c r="AV48" s="326">
        <f t="shared" si="19"/>
        <v>0</v>
      </c>
      <c r="AW48" s="326">
        <f t="shared" si="19"/>
        <v>0</v>
      </c>
      <c r="AX48" s="326">
        <f t="shared" si="19"/>
        <v>0</v>
      </c>
      <c r="AY48" s="326">
        <f t="shared" si="19"/>
        <v>0</v>
      </c>
      <c r="AZ48" s="326">
        <f t="shared" si="19"/>
        <v>0</v>
      </c>
      <c r="BA48" s="326">
        <f t="shared" si="19"/>
        <v>0</v>
      </c>
      <c r="BB48" s="326">
        <f t="shared" si="19"/>
        <v>0</v>
      </c>
      <c r="BC48" s="326">
        <f t="shared" si="19"/>
        <v>0</v>
      </c>
      <c r="BD48" s="326">
        <f t="shared" si="19"/>
        <v>0</v>
      </c>
      <c r="BE48" s="326">
        <f t="shared" si="19"/>
        <v>0</v>
      </c>
      <c r="BF48" s="326">
        <f t="shared" si="19"/>
        <v>0</v>
      </c>
    </row>
    <row r="49" spans="2:58">
      <c r="B49" s="332"/>
      <c r="C49" s="332"/>
      <c r="D49" s="335"/>
      <c r="E49" s="325" t="s">
        <v>1191</v>
      </c>
      <c r="F49" s="336"/>
      <c r="G49" s="332"/>
      <c r="H49" s="332"/>
      <c r="I49" s="332"/>
      <c r="J49" s="189">
        <f>IFERROR(MAX(0, MIN(L49, IF(DATE(I49, MATCH(H49, {"January","February","March","April","May","June","July","August","September","October","November","December"}, 0), 1) &gt; DATE(2024, 6, 30), 0, DATEDIF(DATE(I49, MATCH(H49, {"January","February","March","April","May","June","July","August","September","October","November","December"}, 0), 1), DATE(2024, 6, 30), "m")))), 0)</f>
        <v>0</v>
      </c>
      <c r="K49" s="189">
        <f>IFERROR(MAX(0, MIN(L49, DATEDIF(DATE(I49, MATCH(H49, {"January","February","March","April","May","June","July","August","September","October","November","December"}, 0), 1), DATE(2025, 6, 30), "m"))), 0)</f>
        <v>0</v>
      </c>
      <c r="L49" s="189">
        <f t="shared" si="0"/>
        <v>0</v>
      </c>
      <c r="M49" s="189">
        <f>IFERROR(INDEX('Drop down options'!$G$1:$G$13, MATCH(H49, 'Drop down options'!$F$1:$F$13, 0)), 0)</f>
        <v>0</v>
      </c>
      <c r="N49" s="352">
        <f t="shared" si="6"/>
        <v>0</v>
      </c>
      <c r="O49" s="326">
        <f t="shared" si="1"/>
        <v>0</v>
      </c>
      <c r="P49" s="193">
        <f t="shared" si="2"/>
        <v>0</v>
      </c>
      <c r="Q49" s="326">
        <f t="shared" si="3"/>
        <v>0</v>
      </c>
      <c r="R49" s="326">
        <f t="shared" si="4"/>
        <v>0</v>
      </c>
      <c r="S49" s="326">
        <f t="shared" ref="S49:BF49" si="20">MAX(0,R49-($N49*12))</f>
        <v>0</v>
      </c>
      <c r="T49" s="326">
        <f t="shared" si="20"/>
        <v>0</v>
      </c>
      <c r="U49" s="326">
        <f t="shared" si="20"/>
        <v>0</v>
      </c>
      <c r="V49" s="326">
        <f t="shared" si="20"/>
        <v>0</v>
      </c>
      <c r="W49" s="326">
        <f t="shared" si="20"/>
        <v>0</v>
      </c>
      <c r="X49" s="326">
        <f t="shared" si="20"/>
        <v>0</v>
      </c>
      <c r="Y49" s="326">
        <f t="shared" si="20"/>
        <v>0</v>
      </c>
      <c r="Z49" s="326">
        <f t="shared" si="20"/>
        <v>0</v>
      </c>
      <c r="AA49" s="326">
        <f t="shared" si="20"/>
        <v>0</v>
      </c>
      <c r="AB49" s="326">
        <f t="shared" si="20"/>
        <v>0</v>
      </c>
      <c r="AC49" s="326">
        <f t="shared" si="20"/>
        <v>0</v>
      </c>
      <c r="AD49" s="326">
        <f t="shared" si="20"/>
        <v>0</v>
      </c>
      <c r="AE49" s="326">
        <f t="shared" si="20"/>
        <v>0</v>
      </c>
      <c r="AF49" s="326">
        <f t="shared" si="20"/>
        <v>0</v>
      </c>
      <c r="AG49" s="326">
        <f t="shared" si="20"/>
        <v>0</v>
      </c>
      <c r="AH49" s="326">
        <f t="shared" si="20"/>
        <v>0</v>
      </c>
      <c r="AI49" s="326">
        <f t="shared" si="20"/>
        <v>0</v>
      </c>
      <c r="AJ49" s="326">
        <f t="shared" si="20"/>
        <v>0</v>
      </c>
      <c r="AK49" s="326">
        <f t="shared" si="20"/>
        <v>0</v>
      </c>
      <c r="AL49" s="326">
        <f t="shared" si="20"/>
        <v>0</v>
      </c>
      <c r="AM49" s="326">
        <f t="shared" si="20"/>
        <v>0</v>
      </c>
      <c r="AN49" s="326">
        <f t="shared" si="20"/>
        <v>0</v>
      </c>
      <c r="AO49" s="326">
        <f t="shared" si="20"/>
        <v>0</v>
      </c>
      <c r="AP49" s="326">
        <f t="shared" si="20"/>
        <v>0</v>
      </c>
      <c r="AQ49" s="326">
        <f t="shared" si="20"/>
        <v>0</v>
      </c>
      <c r="AR49" s="326">
        <f t="shared" si="20"/>
        <v>0</v>
      </c>
      <c r="AS49" s="326">
        <f t="shared" si="20"/>
        <v>0</v>
      </c>
      <c r="AT49" s="326">
        <f t="shared" si="20"/>
        <v>0</v>
      </c>
      <c r="AU49" s="326">
        <f t="shared" si="20"/>
        <v>0</v>
      </c>
      <c r="AV49" s="326">
        <f t="shared" si="20"/>
        <v>0</v>
      </c>
      <c r="AW49" s="326">
        <f t="shared" si="20"/>
        <v>0</v>
      </c>
      <c r="AX49" s="326">
        <f t="shared" si="20"/>
        <v>0</v>
      </c>
      <c r="AY49" s="326">
        <f t="shared" si="20"/>
        <v>0</v>
      </c>
      <c r="AZ49" s="326">
        <f t="shared" si="20"/>
        <v>0</v>
      </c>
      <c r="BA49" s="326">
        <f t="shared" si="20"/>
        <v>0</v>
      </c>
      <c r="BB49" s="326">
        <f t="shared" si="20"/>
        <v>0</v>
      </c>
      <c r="BC49" s="326">
        <f t="shared" si="20"/>
        <v>0</v>
      </c>
      <c r="BD49" s="326">
        <f t="shared" si="20"/>
        <v>0</v>
      </c>
      <c r="BE49" s="326">
        <f t="shared" si="20"/>
        <v>0</v>
      </c>
      <c r="BF49" s="326">
        <f t="shared" si="20"/>
        <v>0</v>
      </c>
    </row>
    <row r="50" spans="2:58">
      <c r="B50" s="332"/>
      <c r="C50" s="332"/>
      <c r="D50" s="335"/>
      <c r="E50" s="325" t="s">
        <v>1191</v>
      </c>
      <c r="F50" s="336"/>
      <c r="G50" s="332"/>
      <c r="H50" s="332"/>
      <c r="I50" s="332"/>
      <c r="J50" s="189">
        <f>IFERROR(MAX(0, MIN(L50, IF(DATE(I50, MATCH(H50, {"January","February","March","April","May","June","July","August","September","October","November","December"}, 0), 1) &gt; DATE(2024, 6, 30), 0, DATEDIF(DATE(I50, MATCH(H50, {"January","February","March","April","May","June","July","August","September","October","November","December"}, 0), 1), DATE(2024, 6, 30), "m")))), 0)</f>
        <v>0</v>
      </c>
      <c r="K50" s="189">
        <f>IFERROR(MAX(0, MIN(L50, DATEDIF(DATE(I50, MATCH(H50, {"January","February","March","April","May","June","July","August","September","October","November","December"}, 0), 1), DATE(2025, 6, 30), "m"))), 0)</f>
        <v>0</v>
      </c>
      <c r="L50" s="189">
        <f t="shared" si="0"/>
        <v>0</v>
      </c>
      <c r="M50" s="189">
        <f>IFERROR(INDEX('Drop down options'!$G$1:$G$13, MATCH(H50, 'Drop down options'!$F$1:$F$13, 0)), 0)</f>
        <v>0</v>
      </c>
      <c r="N50" s="352">
        <f t="shared" si="6"/>
        <v>0</v>
      </c>
      <c r="O50" s="326">
        <f t="shared" si="1"/>
        <v>0</v>
      </c>
      <c r="P50" s="193">
        <f t="shared" si="2"/>
        <v>0</v>
      </c>
      <c r="Q50" s="326">
        <f t="shared" si="3"/>
        <v>0</v>
      </c>
      <c r="R50" s="326">
        <f t="shared" si="4"/>
        <v>0</v>
      </c>
      <c r="S50" s="326">
        <f t="shared" ref="S50:BF50" si="21">MAX(0,R50-($N50*12))</f>
        <v>0</v>
      </c>
      <c r="T50" s="326">
        <f t="shared" si="21"/>
        <v>0</v>
      </c>
      <c r="U50" s="326">
        <f t="shared" si="21"/>
        <v>0</v>
      </c>
      <c r="V50" s="326">
        <f t="shared" si="21"/>
        <v>0</v>
      </c>
      <c r="W50" s="326">
        <f t="shared" si="21"/>
        <v>0</v>
      </c>
      <c r="X50" s="326">
        <f t="shared" si="21"/>
        <v>0</v>
      </c>
      <c r="Y50" s="326">
        <f t="shared" si="21"/>
        <v>0</v>
      </c>
      <c r="Z50" s="326">
        <f t="shared" si="21"/>
        <v>0</v>
      </c>
      <c r="AA50" s="326">
        <f t="shared" si="21"/>
        <v>0</v>
      </c>
      <c r="AB50" s="326">
        <f t="shared" si="21"/>
        <v>0</v>
      </c>
      <c r="AC50" s="326">
        <f t="shared" si="21"/>
        <v>0</v>
      </c>
      <c r="AD50" s="326">
        <f t="shared" si="21"/>
        <v>0</v>
      </c>
      <c r="AE50" s="326">
        <f t="shared" si="21"/>
        <v>0</v>
      </c>
      <c r="AF50" s="326">
        <f t="shared" si="21"/>
        <v>0</v>
      </c>
      <c r="AG50" s="326">
        <f t="shared" si="21"/>
        <v>0</v>
      </c>
      <c r="AH50" s="326">
        <f t="shared" si="21"/>
        <v>0</v>
      </c>
      <c r="AI50" s="326">
        <f t="shared" si="21"/>
        <v>0</v>
      </c>
      <c r="AJ50" s="326">
        <f t="shared" si="21"/>
        <v>0</v>
      </c>
      <c r="AK50" s="326">
        <f t="shared" si="21"/>
        <v>0</v>
      </c>
      <c r="AL50" s="326">
        <f t="shared" si="21"/>
        <v>0</v>
      </c>
      <c r="AM50" s="326">
        <f t="shared" si="21"/>
        <v>0</v>
      </c>
      <c r="AN50" s="326">
        <f t="shared" si="21"/>
        <v>0</v>
      </c>
      <c r="AO50" s="326">
        <f t="shared" si="21"/>
        <v>0</v>
      </c>
      <c r="AP50" s="326">
        <f t="shared" si="21"/>
        <v>0</v>
      </c>
      <c r="AQ50" s="326">
        <f t="shared" si="21"/>
        <v>0</v>
      </c>
      <c r="AR50" s="326">
        <f t="shared" si="21"/>
        <v>0</v>
      </c>
      <c r="AS50" s="326">
        <f t="shared" si="21"/>
        <v>0</v>
      </c>
      <c r="AT50" s="326">
        <f t="shared" si="21"/>
        <v>0</v>
      </c>
      <c r="AU50" s="326">
        <f t="shared" si="21"/>
        <v>0</v>
      </c>
      <c r="AV50" s="326">
        <f t="shared" si="21"/>
        <v>0</v>
      </c>
      <c r="AW50" s="326">
        <f t="shared" si="21"/>
        <v>0</v>
      </c>
      <c r="AX50" s="326">
        <f t="shared" si="21"/>
        <v>0</v>
      </c>
      <c r="AY50" s="326">
        <f t="shared" si="21"/>
        <v>0</v>
      </c>
      <c r="AZ50" s="326">
        <f t="shared" si="21"/>
        <v>0</v>
      </c>
      <c r="BA50" s="326">
        <f t="shared" si="21"/>
        <v>0</v>
      </c>
      <c r="BB50" s="326">
        <f t="shared" si="21"/>
        <v>0</v>
      </c>
      <c r="BC50" s="326">
        <f t="shared" si="21"/>
        <v>0</v>
      </c>
      <c r="BD50" s="326">
        <f t="shared" si="21"/>
        <v>0</v>
      </c>
      <c r="BE50" s="326">
        <f t="shared" si="21"/>
        <v>0</v>
      </c>
      <c r="BF50" s="326">
        <f t="shared" si="21"/>
        <v>0</v>
      </c>
    </row>
    <row r="51" spans="2:58">
      <c r="B51" s="332"/>
      <c r="C51" s="332"/>
      <c r="D51" s="335"/>
      <c r="E51" s="325" t="s">
        <v>1191</v>
      </c>
      <c r="F51" s="336"/>
      <c r="G51" s="332"/>
      <c r="H51" s="332"/>
      <c r="I51" s="332"/>
      <c r="J51" s="189">
        <f>IFERROR(MAX(0, MIN(L51, IF(DATE(I51, MATCH(H51, {"January","February","March","April","May","June","July","August","September","October","November","December"}, 0), 1) &gt; DATE(2024, 6, 30), 0, DATEDIF(DATE(I51, MATCH(H51, {"January","February","March","April","May","June","July","August","September","October","November","December"}, 0), 1), DATE(2024, 6, 30), "m")))), 0)</f>
        <v>0</v>
      </c>
      <c r="K51" s="189">
        <f>IFERROR(MAX(0, MIN(L51, DATEDIF(DATE(I51, MATCH(H51, {"January","February","March","April","May","June","July","August","September","October","November","December"}, 0), 1), DATE(2025, 6, 30), "m"))), 0)</f>
        <v>0</v>
      </c>
      <c r="L51" s="189">
        <f t="shared" si="0"/>
        <v>0</v>
      </c>
      <c r="M51" s="189">
        <f>IFERROR(INDEX('Drop down options'!$G$1:$G$13, MATCH(H51, 'Drop down options'!$F$1:$F$13, 0)), 0)</f>
        <v>0</v>
      </c>
      <c r="N51" s="352">
        <f t="shared" si="6"/>
        <v>0</v>
      </c>
      <c r="O51" s="326">
        <f t="shared" si="1"/>
        <v>0</v>
      </c>
      <c r="P51" s="193">
        <f t="shared" si="2"/>
        <v>0</v>
      </c>
      <c r="Q51" s="326">
        <f t="shared" si="3"/>
        <v>0</v>
      </c>
      <c r="R51" s="326">
        <f t="shared" si="4"/>
        <v>0</v>
      </c>
      <c r="S51" s="326">
        <f t="shared" ref="S51:BF51" si="22">MAX(0,R51-($N51*12))</f>
        <v>0</v>
      </c>
      <c r="T51" s="326">
        <f t="shared" si="22"/>
        <v>0</v>
      </c>
      <c r="U51" s="326">
        <f t="shared" si="22"/>
        <v>0</v>
      </c>
      <c r="V51" s="326">
        <f t="shared" si="22"/>
        <v>0</v>
      </c>
      <c r="W51" s="326">
        <f t="shared" si="22"/>
        <v>0</v>
      </c>
      <c r="X51" s="326">
        <f t="shared" si="22"/>
        <v>0</v>
      </c>
      <c r="Y51" s="326">
        <f t="shared" si="22"/>
        <v>0</v>
      </c>
      <c r="Z51" s="326">
        <f t="shared" si="22"/>
        <v>0</v>
      </c>
      <c r="AA51" s="326">
        <f t="shared" si="22"/>
        <v>0</v>
      </c>
      <c r="AB51" s="326">
        <f t="shared" si="22"/>
        <v>0</v>
      </c>
      <c r="AC51" s="326">
        <f t="shared" si="22"/>
        <v>0</v>
      </c>
      <c r="AD51" s="326">
        <f t="shared" si="22"/>
        <v>0</v>
      </c>
      <c r="AE51" s="326">
        <f t="shared" si="22"/>
        <v>0</v>
      </c>
      <c r="AF51" s="326">
        <f t="shared" si="22"/>
        <v>0</v>
      </c>
      <c r="AG51" s="326">
        <f t="shared" si="22"/>
        <v>0</v>
      </c>
      <c r="AH51" s="326">
        <f t="shared" si="22"/>
        <v>0</v>
      </c>
      <c r="AI51" s="326">
        <f t="shared" si="22"/>
        <v>0</v>
      </c>
      <c r="AJ51" s="326">
        <f t="shared" si="22"/>
        <v>0</v>
      </c>
      <c r="AK51" s="326">
        <f t="shared" si="22"/>
        <v>0</v>
      </c>
      <c r="AL51" s="326">
        <f t="shared" si="22"/>
        <v>0</v>
      </c>
      <c r="AM51" s="326">
        <f t="shared" si="22"/>
        <v>0</v>
      </c>
      <c r="AN51" s="326">
        <f t="shared" si="22"/>
        <v>0</v>
      </c>
      <c r="AO51" s="326">
        <f t="shared" si="22"/>
        <v>0</v>
      </c>
      <c r="AP51" s="326">
        <f t="shared" si="22"/>
        <v>0</v>
      </c>
      <c r="AQ51" s="326">
        <f t="shared" si="22"/>
        <v>0</v>
      </c>
      <c r="AR51" s="326">
        <f t="shared" si="22"/>
        <v>0</v>
      </c>
      <c r="AS51" s="326">
        <f t="shared" si="22"/>
        <v>0</v>
      </c>
      <c r="AT51" s="326">
        <f t="shared" si="22"/>
        <v>0</v>
      </c>
      <c r="AU51" s="326">
        <f t="shared" si="22"/>
        <v>0</v>
      </c>
      <c r="AV51" s="326">
        <f t="shared" si="22"/>
        <v>0</v>
      </c>
      <c r="AW51" s="326">
        <f t="shared" si="22"/>
        <v>0</v>
      </c>
      <c r="AX51" s="326">
        <f t="shared" si="22"/>
        <v>0</v>
      </c>
      <c r="AY51" s="326">
        <f t="shared" si="22"/>
        <v>0</v>
      </c>
      <c r="AZ51" s="326">
        <f t="shared" si="22"/>
        <v>0</v>
      </c>
      <c r="BA51" s="326">
        <f t="shared" si="22"/>
        <v>0</v>
      </c>
      <c r="BB51" s="326">
        <f t="shared" si="22"/>
        <v>0</v>
      </c>
      <c r="BC51" s="326">
        <f t="shared" si="22"/>
        <v>0</v>
      </c>
      <c r="BD51" s="326">
        <f t="shared" si="22"/>
        <v>0</v>
      </c>
      <c r="BE51" s="326">
        <f t="shared" si="22"/>
        <v>0</v>
      </c>
      <c r="BF51" s="326">
        <f t="shared" si="22"/>
        <v>0</v>
      </c>
    </row>
    <row r="52" spans="2:58">
      <c r="B52" s="332"/>
      <c r="C52" s="332"/>
      <c r="D52" s="335"/>
      <c r="E52" s="325" t="s">
        <v>1191</v>
      </c>
      <c r="F52" s="336"/>
      <c r="G52" s="332"/>
      <c r="H52" s="332"/>
      <c r="I52" s="332"/>
      <c r="J52" s="189">
        <f>IFERROR(MAX(0, MIN(L52, IF(DATE(I52, MATCH(H52, {"January","February","March","April","May","June","July","August","September","October","November","December"}, 0), 1) &gt; DATE(2024, 6, 30), 0, DATEDIF(DATE(I52, MATCH(H52, {"January","February","March","April","May","June","July","August","September","October","November","December"}, 0), 1), DATE(2024, 6, 30), "m")))), 0)</f>
        <v>0</v>
      </c>
      <c r="K52" s="189">
        <f>IFERROR(MAX(0, MIN(L52, DATEDIF(DATE(I52, MATCH(H52, {"January","February","March","April","May","June","July","August","September","October","November","December"}, 0), 1), DATE(2025, 6, 30), "m"))), 0)</f>
        <v>0</v>
      </c>
      <c r="L52" s="189">
        <f t="shared" si="0"/>
        <v>0</v>
      </c>
      <c r="M52" s="189">
        <f>IFERROR(INDEX('Drop down options'!$G$1:$G$13, MATCH(H52, 'Drop down options'!$F$1:$F$13, 0)), 0)</f>
        <v>0</v>
      </c>
      <c r="N52" s="352">
        <f t="shared" si="6"/>
        <v>0</v>
      </c>
      <c r="O52" s="326">
        <f t="shared" si="1"/>
        <v>0</v>
      </c>
      <c r="P52" s="193">
        <f t="shared" si="2"/>
        <v>0</v>
      </c>
      <c r="Q52" s="326">
        <f t="shared" si="3"/>
        <v>0</v>
      </c>
      <c r="R52" s="326">
        <f t="shared" si="4"/>
        <v>0</v>
      </c>
      <c r="S52" s="326">
        <f t="shared" ref="S52:BF52" si="23">MAX(0,R52-($N52*12))</f>
        <v>0</v>
      </c>
      <c r="T52" s="326">
        <f t="shared" si="23"/>
        <v>0</v>
      </c>
      <c r="U52" s="326">
        <f t="shared" si="23"/>
        <v>0</v>
      </c>
      <c r="V52" s="326">
        <f t="shared" si="23"/>
        <v>0</v>
      </c>
      <c r="W52" s="326">
        <f t="shared" si="23"/>
        <v>0</v>
      </c>
      <c r="X52" s="326">
        <f t="shared" si="23"/>
        <v>0</v>
      </c>
      <c r="Y52" s="326">
        <f t="shared" si="23"/>
        <v>0</v>
      </c>
      <c r="Z52" s="326">
        <f t="shared" si="23"/>
        <v>0</v>
      </c>
      <c r="AA52" s="326">
        <f t="shared" si="23"/>
        <v>0</v>
      </c>
      <c r="AB52" s="326">
        <f t="shared" si="23"/>
        <v>0</v>
      </c>
      <c r="AC52" s="326">
        <f t="shared" si="23"/>
        <v>0</v>
      </c>
      <c r="AD52" s="326">
        <f t="shared" si="23"/>
        <v>0</v>
      </c>
      <c r="AE52" s="326">
        <f t="shared" si="23"/>
        <v>0</v>
      </c>
      <c r="AF52" s="326">
        <f t="shared" si="23"/>
        <v>0</v>
      </c>
      <c r="AG52" s="326">
        <f t="shared" si="23"/>
        <v>0</v>
      </c>
      <c r="AH52" s="326">
        <f t="shared" si="23"/>
        <v>0</v>
      </c>
      <c r="AI52" s="326">
        <f t="shared" si="23"/>
        <v>0</v>
      </c>
      <c r="AJ52" s="326">
        <f t="shared" si="23"/>
        <v>0</v>
      </c>
      <c r="AK52" s="326">
        <f t="shared" si="23"/>
        <v>0</v>
      </c>
      <c r="AL52" s="326">
        <f t="shared" si="23"/>
        <v>0</v>
      </c>
      <c r="AM52" s="326">
        <f t="shared" si="23"/>
        <v>0</v>
      </c>
      <c r="AN52" s="326">
        <f t="shared" si="23"/>
        <v>0</v>
      </c>
      <c r="AO52" s="326">
        <f t="shared" si="23"/>
        <v>0</v>
      </c>
      <c r="AP52" s="326">
        <f t="shared" si="23"/>
        <v>0</v>
      </c>
      <c r="AQ52" s="326">
        <f t="shared" si="23"/>
        <v>0</v>
      </c>
      <c r="AR52" s="326">
        <f t="shared" si="23"/>
        <v>0</v>
      </c>
      <c r="AS52" s="326">
        <f t="shared" si="23"/>
        <v>0</v>
      </c>
      <c r="AT52" s="326">
        <f t="shared" si="23"/>
        <v>0</v>
      </c>
      <c r="AU52" s="326">
        <f t="shared" si="23"/>
        <v>0</v>
      </c>
      <c r="AV52" s="326">
        <f t="shared" si="23"/>
        <v>0</v>
      </c>
      <c r="AW52" s="326">
        <f t="shared" si="23"/>
        <v>0</v>
      </c>
      <c r="AX52" s="326">
        <f t="shared" si="23"/>
        <v>0</v>
      </c>
      <c r="AY52" s="326">
        <f t="shared" si="23"/>
        <v>0</v>
      </c>
      <c r="AZ52" s="326">
        <f t="shared" si="23"/>
        <v>0</v>
      </c>
      <c r="BA52" s="326">
        <f t="shared" si="23"/>
        <v>0</v>
      </c>
      <c r="BB52" s="326">
        <f t="shared" si="23"/>
        <v>0</v>
      </c>
      <c r="BC52" s="326">
        <f t="shared" si="23"/>
        <v>0</v>
      </c>
      <c r="BD52" s="326">
        <f t="shared" si="23"/>
        <v>0</v>
      </c>
      <c r="BE52" s="326">
        <f t="shared" si="23"/>
        <v>0</v>
      </c>
      <c r="BF52" s="326">
        <f t="shared" si="23"/>
        <v>0</v>
      </c>
    </row>
    <row r="53" spans="2:58">
      <c r="B53" s="332"/>
      <c r="C53" s="332"/>
      <c r="D53" s="335"/>
      <c r="E53" s="325" t="s">
        <v>1191</v>
      </c>
      <c r="F53" s="336"/>
      <c r="G53" s="332"/>
      <c r="H53" s="332"/>
      <c r="I53" s="332"/>
      <c r="J53" s="189">
        <f>IFERROR(MAX(0, MIN(L53, IF(DATE(I53, MATCH(H53, {"January","February","March","April","May","June","July","August","September","October","November","December"}, 0), 1) &gt; DATE(2024, 6, 30), 0, DATEDIF(DATE(I53, MATCH(H53, {"January","February","March","April","May","June","July","August","September","October","November","December"}, 0), 1), DATE(2024, 6, 30), "m")))), 0)</f>
        <v>0</v>
      </c>
      <c r="K53" s="189">
        <f>IFERROR(MAX(0, MIN(L53, DATEDIF(DATE(I53, MATCH(H53, {"January","February","March","April","May","June","July","August","September","October","November","December"}, 0), 1), DATE(2025, 6, 30), "m"))), 0)</f>
        <v>0</v>
      </c>
      <c r="L53" s="189">
        <f t="shared" si="0"/>
        <v>0</v>
      </c>
      <c r="M53" s="189">
        <f>IFERROR(INDEX('Drop down options'!$G$1:$G$13, MATCH(H53, 'Drop down options'!$F$1:$F$13, 0)), 0)</f>
        <v>0</v>
      </c>
      <c r="N53" s="352">
        <f t="shared" si="6"/>
        <v>0</v>
      </c>
      <c r="O53" s="326">
        <f t="shared" si="1"/>
        <v>0</v>
      </c>
      <c r="P53" s="193">
        <f t="shared" si="2"/>
        <v>0</v>
      </c>
      <c r="Q53" s="326">
        <f t="shared" si="3"/>
        <v>0</v>
      </c>
      <c r="R53" s="326">
        <f t="shared" si="4"/>
        <v>0</v>
      </c>
      <c r="S53" s="326">
        <f t="shared" ref="S53:BF53" si="24">MAX(0,R53-($N53*12))</f>
        <v>0</v>
      </c>
      <c r="T53" s="326">
        <f t="shared" si="24"/>
        <v>0</v>
      </c>
      <c r="U53" s="326">
        <f t="shared" si="24"/>
        <v>0</v>
      </c>
      <c r="V53" s="326">
        <f t="shared" si="24"/>
        <v>0</v>
      </c>
      <c r="W53" s="326">
        <f t="shared" si="24"/>
        <v>0</v>
      </c>
      <c r="X53" s="326">
        <f t="shared" si="24"/>
        <v>0</v>
      </c>
      <c r="Y53" s="326">
        <f t="shared" si="24"/>
        <v>0</v>
      </c>
      <c r="Z53" s="326">
        <f t="shared" si="24"/>
        <v>0</v>
      </c>
      <c r="AA53" s="326">
        <f t="shared" si="24"/>
        <v>0</v>
      </c>
      <c r="AB53" s="326">
        <f t="shared" si="24"/>
        <v>0</v>
      </c>
      <c r="AC53" s="326">
        <f t="shared" si="24"/>
        <v>0</v>
      </c>
      <c r="AD53" s="326">
        <f t="shared" si="24"/>
        <v>0</v>
      </c>
      <c r="AE53" s="326">
        <f t="shared" si="24"/>
        <v>0</v>
      </c>
      <c r="AF53" s="326">
        <f t="shared" si="24"/>
        <v>0</v>
      </c>
      <c r="AG53" s="326">
        <f t="shared" si="24"/>
        <v>0</v>
      </c>
      <c r="AH53" s="326">
        <f t="shared" si="24"/>
        <v>0</v>
      </c>
      <c r="AI53" s="326">
        <f t="shared" si="24"/>
        <v>0</v>
      </c>
      <c r="AJ53" s="326">
        <f t="shared" si="24"/>
        <v>0</v>
      </c>
      <c r="AK53" s="326">
        <f t="shared" si="24"/>
        <v>0</v>
      </c>
      <c r="AL53" s="326">
        <f t="shared" si="24"/>
        <v>0</v>
      </c>
      <c r="AM53" s="326">
        <f t="shared" si="24"/>
        <v>0</v>
      </c>
      <c r="AN53" s="326">
        <f t="shared" si="24"/>
        <v>0</v>
      </c>
      <c r="AO53" s="326">
        <f t="shared" si="24"/>
        <v>0</v>
      </c>
      <c r="AP53" s="326">
        <f t="shared" si="24"/>
        <v>0</v>
      </c>
      <c r="AQ53" s="326">
        <f t="shared" si="24"/>
        <v>0</v>
      </c>
      <c r="AR53" s="326">
        <f t="shared" si="24"/>
        <v>0</v>
      </c>
      <c r="AS53" s="326">
        <f t="shared" si="24"/>
        <v>0</v>
      </c>
      <c r="AT53" s="326">
        <f t="shared" si="24"/>
        <v>0</v>
      </c>
      <c r="AU53" s="326">
        <f t="shared" si="24"/>
        <v>0</v>
      </c>
      <c r="AV53" s="326">
        <f t="shared" si="24"/>
        <v>0</v>
      </c>
      <c r="AW53" s="326">
        <f t="shared" si="24"/>
        <v>0</v>
      </c>
      <c r="AX53" s="326">
        <f t="shared" si="24"/>
        <v>0</v>
      </c>
      <c r="AY53" s="326">
        <f t="shared" si="24"/>
        <v>0</v>
      </c>
      <c r="AZ53" s="326">
        <f t="shared" si="24"/>
        <v>0</v>
      </c>
      <c r="BA53" s="326">
        <f t="shared" si="24"/>
        <v>0</v>
      </c>
      <c r="BB53" s="326">
        <f t="shared" si="24"/>
        <v>0</v>
      </c>
      <c r="BC53" s="326">
        <f t="shared" si="24"/>
        <v>0</v>
      </c>
      <c r="BD53" s="326">
        <f t="shared" si="24"/>
        <v>0</v>
      </c>
      <c r="BE53" s="326">
        <f t="shared" si="24"/>
        <v>0</v>
      </c>
      <c r="BF53" s="326">
        <f t="shared" si="24"/>
        <v>0</v>
      </c>
    </row>
    <row r="54" spans="2:58">
      <c r="B54" s="332"/>
      <c r="C54" s="332"/>
      <c r="D54" s="335"/>
      <c r="E54" s="325" t="s">
        <v>1191</v>
      </c>
      <c r="F54" s="336"/>
      <c r="G54" s="332"/>
      <c r="H54" s="332"/>
      <c r="I54" s="332"/>
      <c r="J54" s="189">
        <f>IFERROR(MAX(0, MIN(L54, IF(DATE(I54, MATCH(H54, {"January","February","March","April","May","June","July","August","September","October","November","December"}, 0), 1) &gt; DATE(2024, 6, 30), 0, DATEDIF(DATE(I54, MATCH(H54, {"January","February","March","April","May","June","July","August","September","October","November","December"}, 0), 1), DATE(2024, 6, 30), "m")))), 0)</f>
        <v>0</v>
      </c>
      <c r="K54" s="189">
        <f>IFERROR(MAX(0, MIN(L54, DATEDIF(DATE(I54, MATCH(H54, {"January","February","March","April","May","June","July","August","September","October","November","December"}, 0), 1), DATE(2025, 6, 30), "m"))), 0)</f>
        <v>0</v>
      </c>
      <c r="L54" s="189">
        <f t="shared" si="0"/>
        <v>0</v>
      </c>
      <c r="M54" s="189">
        <f>IFERROR(INDEX('Drop down options'!$G$1:$G$13, MATCH(H54, 'Drop down options'!$F$1:$F$13, 0)), 0)</f>
        <v>0</v>
      </c>
      <c r="N54" s="352">
        <f t="shared" si="6"/>
        <v>0</v>
      </c>
      <c r="O54" s="326">
        <f t="shared" si="1"/>
        <v>0</v>
      </c>
      <c r="P54" s="193">
        <f t="shared" si="2"/>
        <v>0</v>
      </c>
      <c r="Q54" s="326">
        <f t="shared" si="3"/>
        <v>0</v>
      </c>
      <c r="R54" s="326">
        <f t="shared" si="4"/>
        <v>0</v>
      </c>
      <c r="S54" s="326">
        <f t="shared" ref="S54:BF54" si="25">MAX(0,R54-($N54*12))</f>
        <v>0</v>
      </c>
      <c r="T54" s="326">
        <f t="shared" si="25"/>
        <v>0</v>
      </c>
      <c r="U54" s="326">
        <f t="shared" si="25"/>
        <v>0</v>
      </c>
      <c r="V54" s="326">
        <f t="shared" si="25"/>
        <v>0</v>
      </c>
      <c r="W54" s="326">
        <f t="shared" si="25"/>
        <v>0</v>
      </c>
      <c r="X54" s="326">
        <f t="shared" si="25"/>
        <v>0</v>
      </c>
      <c r="Y54" s="326">
        <f t="shared" si="25"/>
        <v>0</v>
      </c>
      <c r="Z54" s="326">
        <f t="shared" si="25"/>
        <v>0</v>
      </c>
      <c r="AA54" s="326">
        <f t="shared" si="25"/>
        <v>0</v>
      </c>
      <c r="AB54" s="326">
        <f t="shared" si="25"/>
        <v>0</v>
      </c>
      <c r="AC54" s="326">
        <f t="shared" si="25"/>
        <v>0</v>
      </c>
      <c r="AD54" s="326">
        <f t="shared" si="25"/>
        <v>0</v>
      </c>
      <c r="AE54" s="326">
        <f t="shared" si="25"/>
        <v>0</v>
      </c>
      <c r="AF54" s="326">
        <f t="shared" si="25"/>
        <v>0</v>
      </c>
      <c r="AG54" s="326">
        <f t="shared" si="25"/>
        <v>0</v>
      </c>
      <c r="AH54" s="326">
        <f t="shared" si="25"/>
        <v>0</v>
      </c>
      <c r="AI54" s="326">
        <f t="shared" si="25"/>
        <v>0</v>
      </c>
      <c r="AJ54" s="326">
        <f t="shared" si="25"/>
        <v>0</v>
      </c>
      <c r="AK54" s="326">
        <f t="shared" si="25"/>
        <v>0</v>
      </c>
      <c r="AL54" s="326">
        <f t="shared" si="25"/>
        <v>0</v>
      </c>
      <c r="AM54" s="326">
        <f t="shared" si="25"/>
        <v>0</v>
      </c>
      <c r="AN54" s="326">
        <f t="shared" si="25"/>
        <v>0</v>
      </c>
      <c r="AO54" s="326">
        <f t="shared" si="25"/>
        <v>0</v>
      </c>
      <c r="AP54" s="326">
        <f t="shared" si="25"/>
        <v>0</v>
      </c>
      <c r="AQ54" s="326">
        <f t="shared" si="25"/>
        <v>0</v>
      </c>
      <c r="AR54" s="326">
        <f t="shared" si="25"/>
        <v>0</v>
      </c>
      <c r="AS54" s="326">
        <f t="shared" si="25"/>
        <v>0</v>
      </c>
      <c r="AT54" s="326">
        <f t="shared" si="25"/>
        <v>0</v>
      </c>
      <c r="AU54" s="326">
        <f t="shared" si="25"/>
        <v>0</v>
      </c>
      <c r="AV54" s="326">
        <f t="shared" si="25"/>
        <v>0</v>
      </c>
      <c r="AW54" s="326">
        <f t="shared" si="25"/>
        <v>0</v>
      </c>
      <c r="AX54" s="326">
        <f t="shared" si="25"/>
        <v>0</v>
      </c>
      <c r="AY54" s="326">
        <f t="shared" si="25"/>
        <v>0</v>
      </c>
      <c r="AZ54" s="326">
        <f t="shared" si="25"/>
        <v>0</v>
      </c>
      <c r="BA54" s="326">
        <f t="shared" si="25"/>
        <v>0</v>
      </c>
      <c r="BB54" s="326">
        <f t="shared" si="25"/>
        <v>0</v>
      </c>
      <c r="BC54" s="326">
        <f t="shared" si="25"/>
        <v>0</v>
      </c>
      <c r="BD54" s="326">
        <f t="shared" si="25"/>
        <v>0</v>
      </c>
      <c r="BE54" s="326">
        <f t="shared" si="25"/>
        <v>0</v>
      </c>
      <c r="BF54" s="326">
        <f t="shared" si="25"/>
        <v>0</v>
      </c>
    </row>
    <row r="55" spans="2:58">
      <c r="B55" s="332"/>
      <c r="C55" s="332"/>
      <c r="D55" s="335"/>
      <c r="E55" s="325" t="s">
        <v>1191</v>
      </c>
      <c r="F55" s="336"/>
      <c r="G55" s="332"/>
      <c r="H55" s="332"/>
      <c r="I55" s="332"/>
      <c r="J55" s="189">
        <f>IFERROR(MAX(0, MIN(L55, IF(DATE(I55, MATCH(H55, {"January","February","March","April","May","June","July","August","September","October","November","December"}, 0), 1) &gt; DATE(2024, 6, 30), 0, DATEDIF(DATE(I55, MATCH(H55, {"January","February","March","April","May","June","July","August","September","October","November","December"}, 0), 1), DATE(2024, 6, 30), "m")))), 0)</f>
        <v>0</v>
      </c>
      <c r="K55" s="189">
        <f>IFERROR(MAX(0, MIN(L55, DATEDIF(DATE(I55, MATCH(H55, {"January","February","March","April","May","June","July","August","September","October","November","December"}, 0), 1), DATE(2025, 6, 30), "m"))), 0)</f>
        <v>0</v>
      </c>
      <c r="L55" s="189">
        <f t="shared" si="0"/>
        <v>0</v>
      </c>
      <c r="M55" s="189">
        <f>IFERROR(INDEX('Drop down options'!$G$1:$G$13, MATCH(H55, 'Drop down options'!$F$1:$F$13, 0)), 0)</f>
        <v>0</v>
      </c>
      <c r="N55" s="352">
        <f t="shared" si="6"/>
        <v>0</v>
      </c>
      <c r="O55" s="326">
        <f t="shared" si="1"/>
        <v>0</v>
      </c>
      <c r="P55" s="193">
        <f t="shared" si="2"/>
        <v>0</v>
      </c>
      <c r="Q55" s="326">
        <f t="shared" si="3"/>
        <v>0</v>
      </c>
      <c r="R55" s="326">
        <f t="shared" si="4"/>
        <v>0</v>
      </c>
      <c r="S55" s="326">
        <f t="shared" ref="S55:BF55" si="26">MAX(0,R55-($N55*12))</f>
        <v>0</v>
      </c>
      <c r="T55" s="326">
        <f t="shared" si="26"/>
        <v>0</v>
      </c>
      <c r="U55" s="326">
        <f t="shared" si="26"/>
        <v>0</v>
      </c>
      <c r="V55" s="326">
        <f t="shared" si="26"/>
        <v>0</v>
      </c>
      <c r="W55" s="326">
        <f t="shared" si="26"/>
        <v>0</v>
      </c>
      <c r="X55" s="326">
        <f t="shared" si="26"/>
        <v>0</v>
      </c>
      <c r="Y55" s="326">
        <f t="shared" si="26"/>
        <v>0</v>
      </c>
      <c r="Z55" s="326">
        <f t="shared" si="26"/>
        <v>0</v>
      </c>
      <c r="AA55" s="326">
        <f t="shared" si="26"/>
        <v>0</v>
      </c>
      <c r="AB55" s="326">
        <f t="shared" si="26"/>
        <v>0</v>
      </c>
      <c r="AC55" s="326">
        <f t="shared" si="26"/>
        <v>0</v>
      </c>
      <c r="AD55" s="326">
        <f t="shared" si="26"/>
        <v>0</v>
      </c>
      <c r="AE55" s="326">
        <f t="shared" si="26"/>
        <v>0</v>
      </c>
      <c r="AF55" s="326">
        <f t="shared" si="26"/>
        <v>0</v>
      </c>
      <c r="AG55" s="326">
        <f t="shared" si="26"/>
        <v>0</v>
      </c>
      <c r="AH55" s="326">
        <f t="shared" si="26"/>
        <v>0</v>
      </c>
      <c r="AI55" s="326">
        <f t="shared" si="26"/>
        <v>0</v>
      </c>
      <c r="AJ55" s="326">
        <f t="shared" si="26"/>
        <v>0</v>
      </c>
      <c r="AK55" s="326">
        <f t="shared" si="26"/>
        <v>0</v>
      </c>
      <c r="AL55" s="326">
        <f t="shared" si="26"/>
        <v>0</v>
      </c>
      <c r="AM55" s="326">
        <f t="shared" si="26"/>
        <v>0</v>
      </c>
      <c r="AN55" s="326">
        <f t="shared" si="26"/>
        <v>0</v>
      </c>
      <c r="AO55" s="326">
        <f t="shared" si="26"/>
        <v>0</v>
      </c>
      <c r="AP55" s="326">
        <f t="shared" si="26"/>
        <v>0</v>
      </c>
      <c r="AQ55" s="326">
        <f t="shared" si="26"/>
        <v>0</v>
      </c>
      <c r="AR55" s="326">
        <f t="shared" si="26"/>
        <v>0</v>
      </c>
      <c r="AS55" s="326">
        <f t="shared" si="26"/>
        <v>0</v>
      </c>
      <c r="AT55" s="326">
        <f t="shared" si="26"/>
        <v>0</v>
      </c>
      <c r="AU55" s="326">
        <f t="shared" si="26"/>
        <v>0</v>
      </c>
      <c r="AV55" s="326">
        <f t="shared" si="26"/>
        <v>0</v>
      </c>
      <c r="AW55" s="326">
        <f t="shared" si="26"/>
        <v>0</v>
      </c>
      <c r="AX55" s="326">
        <f t="shared" si="26"/>
        <v>0</v>
      </c>
      <c r="AY55" s="326">
        <f t="shared" si="26"/>
        <v>0</v>
      </c>
      <c r="AZ55" s="326">
        <f t="shared" si="26"/>
        <v>0</v>
      </c>
      <c r="BA55" s="326">
        <f t="shared" si="26"/>
        <v>0</v>
      </c>
      <c r="BB55" s="326">
        <f t="shared" si="26"/>
        <v>0</v>
      </c>
      <c r="BC55" s="326">
        <f t="shared" si="26"/>
        <v>0</v>
      </c>
      <c r="BD55" s="326">
        <f t="shared" si="26"/>
        <v>0</v>
      </c>
      <c r="BE55" s="326">
        <f t="shared" si="26"/>
        <v>0</v>
      </c>
      <c r="BF55" s="326">
        <f t="shared" si="26"/>
        <v>0</v>
      </c>
    </row>
    <row r="56" spans="2:58">
      <c r="B56" s="332"/>
      <c r="C56" s="332"/>
      <c r="D56" s="335"/>
      <c r="E56" s="325" t="s">
        <v>1191</v>
      </c>
      <c r="F56" s="336"/>
      <c r="G56" s="332"/>
      <c r="H56" s="332"/>
      <c r="I56" s="332"/>
      <c r="J56" s="189">
        <f>IFERROR(MAX(0, MIN(L56, IF(DATE(I56, MATCH(H56, {"January","February","March","April","May","June","July","August","September","October","November","December"}, 0), 1) &gt; DATE(2024, 6, 30), 0, DATEDIF(DATE(I56, MATCH(H56, {"January","February","March","April","May","June","July","August","September","October","November","December"}, 0), 1), DATE(2024, 6, 30), "m")))), 0)</f>
        <v>0</v>
      </c>
      <c r="K56" s="189">
        <f>IFERROR(MAX(0, MIN(L56, DATEDIF(DATE(I56, MATCH(H56, {"January","February","March","April","May","June","July","August","September","October","November","December"}, 0), 1), DATE(2025, 6, 30), "m"))), 0)</f>
        <v>0</v>
      </c>
      <c r="L56" s="189">
        <f t="shared" si="0"/>
        <v>0</v>
      </c>
      <c r="M56" s="189">
        <f>IFERROR(INDEX('Drop down options'!$G$1:$G$13, MATCH(H56, 'Drop down options'!$F$1:$F$13, 0)), 0)</f>
        <v>0</v>
      </c>
      <c r="N56" s="352">
        <f t="shared" si="6"/>
        <v>0</v>
      </c>
      <c r="O56" s="326">
        <f t="shared" si="1"/>
        <v>0</v>
      </c>
      <c r="P56" s="193">
        <f t="shared" si="2"/>
        <v>0</v>
      </c>
      <c r="Q56" s="326">
        <f t="shared" si="3"/>
        <v>0</v>
      </c>
      <c r="R56" s="326">
        <f t="shared" si="4"/>
        <v>0</v>
      </c>
      <c r="S56" s="326">
        <f t="shared" ref="S56:BF56" si="27">MAX(0,R56-($N56*12))</f>
        <v>0</v>
      </c>
      <c r="T56" s="326">
        <f t="shared" si="27"/>
        <v>0</v>
      </c>
      <c r="U56" s="326">
        <f t="shared" si="27"/>
        <v>0</v>
      </c>
      <c r="V56" s="326">
        <f t="shared" si="27"/>
        <v>0</v>
      </c>
      <c r="W56" s="326">
        <f t="shared" si="27"/>
        <v>0</v>
      </c>
      <c r="X56" s="326">
        <f t="shared" si="27"/>
        <v>0</v>
      </c>
      <c r="Y56" s="326">
        <f t="shared" si="27"/>
        <v>0</v>
      </c>
      <c r="Z56" s="326">
        <f t="shared" si="27"/>
        <v>0</v>
      </c>
      <c r="AA56" s="326">
        <f t="shared" si="27"/>
        <v>0</v>
      </c>
      <c r="AB56" s="326">
        <f t="shared" si="27"/>
        <v>0</v>
      </c>
      <c r="AC56" s="326">
        <f t="shared" si="27"/>
        <v>0</v>
      </c>
      <c r="AD56" s="326">
        <f t="shared" si="27"/>
        <v>0</v>
      </c>
      <c r="AE56" s="326">
        <f t="shared" si="27"/>
        <v>0</v>
      </c>
      <c r="AF56" s="326">
        <f t="shared" si="27"/>
        <v>0</v>
      </c>
      <c r="AG56" s="326">
        <f t="shared" si="27"/>
        <v>0</v>
      </c>
      <c r="AH56" s="326">
        <f t="shared" si="27"/>
        <v>0</v>
      </c>
      <c r="AI56" s="326">
        <f t="shared" si="27"/>
        <v>0</v>
      </c>
      <c r="AJ56" s="326">
        <f t="shared" si="27"/>
        <v>0</v>
      </c>
      <c r="AK56" s="326">
        <f t="shared" si="27"/>
        <v>0</v>
      </c>
      <c r="AL56" s="326">
        <f t="shared" si="27"/>
        <v>0</v>
      </c>
      <c r="AM56" s="326">
        <f t="shared" si="27"/>
        <v>0</v>
      </c>
      <c r="AN56" s="326">
        <f t="shared" si="27"/>
        <v>0</v>
      </c>
      <c r="AO56" s="326">
        <f t="shared" si="27"/>
        <v>0</v>
      </c>
      <c r="AP56" s="326">
        <f t="shared" si="27"/>
        <v>0</v>
      </c>
      <c r="AQ56" s="326">
        <f t="shared" si="27"/>
        <v>0</v>
      </c>
      <c r="AR56" s="326">
        <f t="shared" si="27"/>
        <v>0</v>
      </c>
      <c r="AS56" s="326">
        <f t="shared" si="27"/>
        <v>0</v>
      </c>
      <c r="AT56" s="326">
        <f t="shared" si="27"/>
        <v>0</v>
      </c>
      <c r="AU56" s="326">
        <f t="shared" si="27"/>
        <v>0</v>
      </c>
      <c r="AV56" s="326">
        <f t="shared" si="27"/>
        <v>0</v>
      </c>
      <c r="AW56" s="326">
        <f t="shared" si="27"/>
        <v>0</v>
      </c>
      <c r="AX56" s="326">
        <f t="shared" si="27"/>
        <v>0</v>
      </c>
      <c r="AY56" s="326">
        <f t="shared" si="27"/>
        <v>0</v>
      </c>
      <c r="AZ56" s="326">
        <f t="shared" si="27"/>
        <v>0</v>
      </c>
      <c r="BA56" s="326">
        <f t="shared" si="27"/>
        <v>0</v>
      </c>
      <c r="BB56" s="326">
        <f t="shared" si="27"/>
        <v>0</v>
      </c>
      <c r="BC56" s="326">
        <f t="shared" si="27"/>
        <v>0</v>
      </c>
      <c r="BD56" s="326">
        <f t="shared" si="27"/>
        <v>0</v>
      </c>
      <c r="BE56" s="326">
        <f t="shared" si="27"/>
        <v>0</v>
      </c>
      <c r="BF56" s="326">
        <f t="shared" si="27"/>
        <v>0</v>
      </c>
    </row>
    <row r="57" spans="2:58">
      <c r="B57" s="332"/>
      <c r="C57" s="332"/>
      <c r="D57" s="335"/>
      <c r="E57" s="325" t="s">
        <v>1191</v>
      </c>
      <c r="F57" s="336"/>
      <c r="G57" s="332"/>
      <c r="H57" s="332"/>
      <c r="I57" s="332"/>
      <c r="J57" s="189">
        <f>IFERROR(MAX(0, MIN(L57, IF(DATE(I57, MATCH(H57, {"January","February","March","April","May","June","July","August","September","October","November","December"}, 0), 1) &gt; DATE(2024, 6, 30), 0, DATEDIF(DATE(I57, MATCH(H57, {"January","February","March","April","May","June","July","August","September","October","November","December"}, 0), 1), DATE(2024, 6, 30), "m")))), 0)</f>
        <v>0</v>
      </c>
      <c r="K57" s="189">
        <f>IFERROR(MAX(0, MIN(L57, DATEDIF(DATE(I57, MATCH(H57, {"January","February","March","April","May","June","July","August","September","October","November","December"}, 0), 1), DATE(2025, 6, 30), "m"))), 0)</f>
        <v>0</v>
      </c>
      <c r="L57" s="189">
        <f t="shared" si="0"/>
        <v>0</v>
      </c>
      <c r="M57" s="189">
        <f>IFERROR(INDEX('Drop down options'!$G$1:$G$13, MATCH(H57, 'Drop down options'!$F$1:$F$13, 0)), 0)</f>
        <v>0</v>
      </c>
      <c r="N57" s="352">
        <f t="shared" si="6"/>
        <v>0</v>
      </c>
      <c r="O57" s="326">
        <f t="shared" si="1"/>
        <v>0</v>
      </c>
      <c r="P57" s="193">
        <f t="shared" si="2"/>
        <v>0</v>
      </c>
      <c r="Q57" s="326">
        <f t="shared" si="3"/>
        <v>0</v>
      </c>
      <c r="R57" s="326">
        <f t="shared" si="4"/>
        <v>0</v>
      </c>
      <c r="S57" s="326">
        <f t="shared" ref="S57:BF57" si="28">MAX(0,R57-($N57*12))</f>
        <v>0</v>
      </c>
      <c r="T57" s="326">
        <f t="shared" si="28"/>
        <v>0</v>
      </c>
      <c r="U57" s="326">
        <f t="shared" si="28"/>
        <v>0</v>
      </c>
      <c r="V57" s="326">
        <f t="shared" si="28"/>
        <v>0</v>
      </c>
      <c r="W57" s="326">
        <f t="shared" si="28"/>
        <v>0</v>
      </c>
      <c r="X57" s="326">
        <f t="shared" si="28"/>
        <v>0</v>
      </c>
      <c r="Y57" s="326">
        <f t="shared" si="28"/>
        <v>0</v>
      </c>
      <c r="Z57" s="326">
        <f t="shared" si="28"/>
        <v>0</v>
      </c>
      <c r="AA57" s="326">
        <f t="shared" si="28"/>
        <v>0</v>
      </c>
      <c r="AB57" s="326">
        <f t="shared" si="28"/>
        <v>0</v>
      </c>
      <c r="AC57" s="326">
        <f t="shared" si="28"/>
        <v>0</v>
      </c>
      <c r="AD57" s="326">
        <f t="shared" si="28"/>
        <v>0</v>
      </c>
      <c r="AE57" s="326">
        <f t="shared" si="28"/>
        <v>0</v>
      </c>
      <c r="AF57" s="326">
        <f t="shared" si="28"/>
        <v>0</v>
      </c>
      <c r="AG57" s="326">
        <f t="shared" si="28"/>
        <v>0</v>
      </c>
      <c r="AH57" s="326">
        <f t="shared" si="28"/>
        <v>0</v>
      </c>
      <c r="AI57" s="326">
        <f t="shared" si="28"/>
        <v>0</v>
      </c>
      <c r="AJ57" s="326">
        <f t="shared" si="28"/>
        <v>0</v>
      </c>
      <c r="AK57" s="326">
        <f t="shared" si="28"/>
        <v>0</v>
      </c>
      <c r="AL57" s="326">
        <f t="shared" si="28"/>
        <v>0</v>
      </c>
      <c r="AM57" s="326">
        <f t="shared" si="28"/>
        <v>0</v>
      </c>
      <c r="AN57" s="326">
        <f t="shared" si="28"/>
        <v>0</v>
      </c>
      <c r="AO57" s="326">
        <f t="shared" si="28"/>
        <v>0</v>
      </c>
      <c r="AP57" s="326">
        <f t="shared" si="28"/>
        <v>0</v>
      </c>
      <c r="AQ57" s="326">
        <f t="shared" si="28"/>
        <v>0</v>
      </c>
      <c r="AR57" s="326">
        <f t="shared" si="28"/>
        <v>0</v>
      </c>
      <c r="AS57" s="326">
        <f t="shared" si="28"/>
        <v>0</v>
      </c>
      <c r="AT57" s="326">
        <f t="shared" si="28"/>
        <v>0</v>
      </c>
      <c r="AU57" s="326">
        <f t="shared" si="28"/>
        <v>0</v>
      </c>
      <c r="AV57" s="326">
        <f t="shared" si="28"/>
        <v>0</v>
      </c>
      <c r="AW57" s="326">
        <f t="shared" si="28"/>
        <v>0</v>
      </c>
      <c r="AX57" s="326">
        <f t="shared" si="28"/>
        <v>0</v>
      </c>
      <c r="AY57" s="326">
        <f t="shared" si="28"/>
        <v>0</v>
      </c>
      <c r="AZ57" s="326">
        <f t="shared" si="28"/>
        <v>0</v>
      </c>
      <c r="BA57" s="326">
        <f t="shared" si="28"/>
        <v>0</v>
      </c>
      <c r="BB57" s="326">
        <f t="shared" si="28"/>
        <v>0</v>
      </c>
      <c r="BC57" s="326">
        <f t="shared" si="28"/>
        <v>0</v>
      </c>
      <c r="BD57" s="326">
        <f t="shared" si="28"/>
        <v>0</v>
      </c>
      <c r="BE57" s="326">
        <f t="shared" si="28"/>
        <v>0</v>
      </c>
      <c r="BF57" s="326">
        <f t="shared" si="28"/>
        <v>0</v>
      </c>
    </row>
    <row r="58" spans="2:58">
      <c r="B58" s="332"/>
      <c r="C58" s="332"/>
      <c r="D58" s="335"/>
      <c r="E58" s="325" t="s">
        <v>1191</v>
      </c>
      <c r="F58" s="336"/>
      <c r="G58" s="332"/>
      <c r="H58" s="332"/>
      <c r="I58" s="332"/>
      <c r="J58" s="189">
        <f>IFERROR(MAX(0, MIN(L58, IF(DATE(I58, MATCH(H58, {"January","February","March","April","May","June","July","August","September","October","November","December"}, 0), 1) &gt; DATE(2024, 6, 30), 0, DATEDIF(DATE(I58, MATCH(H58, {"January","February","March","April","May","June","July","August","September","October","November","December"}, 0), 1), DATE(2024, 6, 30), "m")))), 0)</f>
        <v>0</v>
      </c>
      <c r="K58" s="189">
        <f>IFERROR(MAX(0, MIN(L58, DATEDIF(DATE(I58, MATCH(H58, {"January","February","March","April","May","June","July","August","September","October","November","December"}, 0), 1), DATE(2025, 6, 30), "m"))), 0)</f>
        <v>0</v>
      </c>
      <c r="L58" s="189">
        <f t="shared" si="0"/>
        <v>0</v>
      </c>
      <c r="M58" s="189">
        <f>IFERROR(INDEX('Drop down options'!$G$1:$G$13, MATCH(H58, 'Drop down options'!$F$1:$F$13, 0)), 0)</f>
        <v>0</v>
      </c>
      <c r="N58" s="352">
        <f t="shared" si="6"/>
        <v>0</v>
      </c>
      <c r="O58" s="326">
        <f t="shared" si="1"/>
        <v>0</v>
      </c>
      <c r="P58" s="193">
        <f t="shared" si="2"/>
        <v>0</v>
      </c>
      <c r="Q58" s="326">
        <f t="shared" si="3"/>
        <v>0</v>
      </c>
      <c r="R58" s="326">
        <f t="shared" si="4"/>
        <v>0</v>
      </c>
      <c r="S58" s="326">
        <f t="shared" ref="S58:BF58" si="29">MAX(0,R58-($N58*12))</f>
        <v>0</v>
      </c>
      <c r="T58" s="326">
        <f t="shared" si="29"/>
        <v>0</v>
      </c>
      <c r="U58" s="326">
        <f t="shared" si="29"/>
        <v>0</v>
      </c>
      <c r="V58" s="326">
        <f t="shared" si="29"/>
        <v>0</v>
      </c>
      <c r="W58" s="326">
        <f t="shared" si="29"/>
        <v>0</v>
      </c>
      <c r="X58" s="326">
        <f t="shared" si="29"/>
        <v>0</v>
      </c>
      <c r="Y58" s="326">
        <f t="shared" si="29"/>
        <v>0</v>
      </c>
      <c r="Z58" s="326">
        <f t="shared" si="29"/>
        <v>0</v>
      </c>
      <c r="AA58" s="326">
        <f t="shared" si="29"/>
        <v>0</v>
      </c>
      <c r="AB58" s="326">
        <f t="shared" si="29"/>
        <v>0</v>
      </c>
      <c r="AC58" s="326">
        <f t="shared" si="29"/>
        <v>0</v>
      </c>
      <c r="AD58" s="326">
        <f t="shared" si="29"/>
        <v>0</v>
      </c>
      <c r="AE58" s="326">
        <f t="shared" si="29"/>
        <v>0</v>
      </c>
      <c r="AF58" s="326">
        <f t="shared" si="29"/>
        <v>0</v>
      </c>
      <c r="AG58" s="326">
        <f t="shared" si="29"/>
        <v>0</v>
      </c>
      <c r="AH58" s="326">
        <f t="shared" si="29"/>
        <v>0</v>
      </c>
      <c r="AI58" s="326">
        <f t="shared" si="29"/>
        <v>0</v>
      </c>
      <c r="AJ58" s="326">
        <f t="shared" si="29"/>
        <v>0</v>
      </c>
      <c r="AK58" s="326">
        <f t="shared" si="29"/>
        <v>0</v>
      </c>
      <c r="AL58" s="326">
        <f t="shared" si="29"/>
        <v>0</v>
      </c>
      <c r="AM58" s="326">
        <f t="shared" si="29"/>
        <v>0</v>
      </c>
      <c r="AN58" s="326">
        <f t="shared" si="29"/>
        <v>0</v>
      </c>
      <c r="AO58" s="326">
        <f t="shared" si="29"/>
        <v>0</v>
      </c>
      <c r="AP58" s="326">
        <f t="shared" si="29"/>
        <v>0</v>
      </c>
      <c r="AQ58" s="326">
        <f t="shared" si="29"/>
        <v>0</v>
      </c>
      <c r="AR58" s="326">
        <f t="shared" si="29"/>
        <v>0</v>
      </c>
      <c r="AS58" s="326">
        <f t="shared" si="29"/>
        <v>0</v>
      </c>
      <c r="AT58" s="326">
        <f t="shared" si="29"/>
        <v>0</v>
      </c>
      <c r="AU58" s="326">
        <f t="shared" si="29"/>
        <v>0</v>
      </c>
      <c r="AV58" s="326">
        <f t="shared" si="29"/>
        <v>0</v>
      </c>
      <c r="AW58" s="326">
        <f t="shared" si="29"/>
        <v>0</v>
      </c>
      <c r="AX58" s="326">
        <f t="shared" si="29"/>
        <v>0</v>
      </c>
      <c r="AY58" s="326">
        <f t="shared" si="29"/>
        <v>0</v>
      </c>
      <c r="AZ58" s="326">
        <f t="shared" si="29"/>
        <v>0</v>
      </c>
      <c r="BA58" s="326">
        <f t="shared" si="29"/>
        <v>0</v>
      </c>
      <c r="BB58" s="326">
        <f t="shared" si="29"/>
        <v>0</v>
      </c>
      <c r="BC58" s="326">
        <f t="shared" si="29"/>
        <v>0</v>
      </c>
      <c r="BD58" s="326">
        <f t="shared" si="29"/>
        <v>0</v>
      </c>
      <c r="BE58" s="326">
        <f t="shared" si="29"/>
        <v>0</v>
      </c>
      <c r="BF58" s="326">
        <f t="shared" si="29"/>
        <v>0</v>
      </c>
    </row>
    <row r="59" spans="2:58">
      <c r="B59" s="332"/>
      <c r="C59" s="332"/>
      <c r="D59" s="335"/>
      <c r="E59" s="325" t="s">
        <v>1191</v>
      </c>
      <c r="F59" s="336"/>
      <c r="G59" s="332"/>
      <c r="H59" s="332"/>
      <c r="I59" s="332"/>
      <c r="J59" s="189">
        <f>IFERROR(MAX(0, MIN(L59, IF(DATE(I59, MATCH(H59, {"January","February","March","April","May","June","July","August","September","October","November","December"}, 0), 1) &gt; DATE(2024, 6, 30), 0, DATEDIF(DATE(I59, MATCH(H59, {"January","February","March","April","May","June","July","August","September","October","November","December"}, 0), 1), DATE(2024, 6, 30), "m")))), 0)</f>
        <v>0</v>
      </c>
      <c r="K59" s="189">
        <f>IFERROR(MAX(0, MIN(L59, DATEDIF(DATE(I59, MATCH(H59, {"January","February","March","April","May","June","July","August","September","October","November","December"}, 0), 1), DATE(2025, 6, 30), "m"))), 0)</f>
        <v>0</v>
      </c>
      <c r="L59" s="189">
        <f t="shared" si="0"/>
        <v>0</v>
      </c>
      <c r="M59" s="189">
        <f>IFERROR(INDEX('Drop down options'!$G$1:$G$13, MATCH(H59, 'Drop down options'!$F$1:$F$13, 0)), 0)</f>
        <v>0</v>
      </c>
      <c r="N59" s="352">
        <f t="shared" si="6"/>
        <v>0</v>
      </c>
      <c r="O59" s="326">
        <f t="shared" si="1"/>
        <v>0</v>
      </c>
      <c r="P59" s="193">
        <f t="shared" si="2"/>
        <v>0</v>
      </c>
      <c r="Q59" s="326">
        <f t="shared" si="3"/>
        <v>0</v>
      </c>
      <c r="R59" s="326">
        <f t="shared" si="4"/>
        <v>0</v>
      </c>
      <c r="S59" s="326">
        <f t="shared" ref="S59:BF59" si="30">MAX(0,R59-($N59*12))</f>
        <v>0</v>
      </c>
      <c r="T59" s="326">
        <f t="shared" si="30"/>
        <v>0</v>
      </c>
      <c r="U59" s="326">
        <f t="shared" si="30"/>
        <v>0</v>
      </c>
      <c r="V59" s="326">
        <f t="shared" si="30"/>
        <v>0</v>
      </c>
      <c r="W59" s="326">
        <f t="shared" si="30"/>
        <v>0</v>
      </c>
      <c r="X59" s="326">
        <f t="shared" si="30"/>
        <v>0</v>
      </c>
      <c r="Y59" s="326">
        <f t="shared" si="30"/>
        <v>0</v>
      </c>
      <c r="Z59" s="326">
        <f t="shared" si="30"/>
        <v>0</v>
      </c>
      <c r="AA59" s="326">
        <f t="shared" si="30"/>
        <v>0</v>
      </c>
      <c r="AB59" s="326">
        <f t="shared" si="30"/>
        <v>0</v>
      </c>
      <c r="AC59" s="326">
        <f t="shared" si="30"/>
        <v>0</v>
      </c>
      <c r="AD59" s="326">
        <f t="shared" si="30"/>
        <v>0</v>
      </c>
      <c r="AE59" s="326">
        <f t="shared" si="30"/>
        <v>0</v>
      </c>
      <c r="AF59" s="326">
        <f t="shared" si="30"/>
        <v>0</v>
      </c>
      <c r="AG59" s="326">
        <f t="shared" si="30"/>
        <v>0</v>
      </c>
      <c r="AH59" s="326">
        <f t="shared" si="30"/>
        <v>0</v>
      </c>
      <c r="AI59" s="326">
        <f t="shared" si="30"/>
        <v>0</v>
      </c>
      <c r="AJ59" s="326">
        <f t="shared" si="30"/>
        <v>0</v>
      </c>
      <c r="AK59" s="326">
        <f t="shared" si="30"/>
        <v>0</v>
      </c>
      <c r="AL59" s="326">
        <f t="shared" si="30"/>
        <v>0</v>
      </c>
      <c r="AM59" s="326">
        <f t="shared" si="30"/>
        <v>0</v>
      </c>
      <c r="AN59" s="326">
        <f t="shared" si="30"/>
        <v>0</v>
      </c>
      <c r="AO59" s="326">
        <f t="shared" si="30"/>
        <v>0</v>
      </c>
      <c r="AP59" s="326">
        <f t="shared" si="30"/>
        <v>0</v>
      </c>
      <c r="AQ59" s="326">
        <f t="shared" si="30"/>
        <v>0</v>
      </c>
      <c r="AR59" s="326">
        <f t="shared" si="30"/>
        <v>0</v>
      </c>
      <c r="AS59" s="326">
        <f t="shared" si="30"/>
        <v>0</v>
      </c>
      <c r="AT59" s="326">
        <f t="shared" si="30"/>
        <v>0</v>
      </c>
      <c r="AU59" s="326">
        <f t="shared" si="30"/>
        <v>0</v>
      </c>
      <c r="AV59" s="326">
        <f t="shared" si="30"/>
        <v>0</v>
      </c>
      <c r="AW59" s="326">
        <f t="shared" si="30"/>
        <v>0</v>
      </c>
      <c r="AX59" s="326">
        <f t="shared" si="30"/>
        <v>0</v>
      </c>
      <c r="AY59" s="326">
        <f t="shared" si="30"/>
        <v>0</v>
      </c>
      <c r="AZ59" s="326">
        <f t="shared" si="30"/>
        <v>0</v>
      </c>
      <c r="BA59" s="326">
        <f t="shared" si="30"/>
        <v>0</v>
      </c>
      <c r="BB59" s="326">
        <f t="shared" si="30"/>
        <v>0</v>
      </c>
      <c r="BC59" s="326">
        <f t="shared" si="30"/>
        <v>0</v>
      </c>
      <c r="BD59" s="326">
        <f t="shared" si="30"/>
        <v>0</v>
      </c>
      <c r="BE59" s="326">
        <f t="shared" si="30"/>
        <v>0</v>
      </c>
      <c r="BF59" s="326">
        <f t="shared" si="30"/>
        <v>0</v>
      </c>
    </row>
    <row r="60" spans="2:58">
      <c r="B60" s="332"/>
      <c r="C60" s="332"/>
      <c r="D60" s="335"/>
      <c r="E60" s="325" t="s">
        <v>1191</v>
      </c>
      <c r="F60" s="336"/>
      <c r="G60" s="332"/>
      <c r="H60" s="332"/>
      <c r="I60" s="332"/>
      <c r="J60" s="189">
        <f>IFERROR(MAX(0, MIN(L60, IF(DATE(I60, MATCH(H60, {"January","February","March","April","May","June","July","August","September","October","November","December"}, 0), 1) &gt; DATE(2024, 6, 30), 0, DATEDIF(DATE(I60, MATCH(H60, {"January","February","March","April","May","June","July","August","September","October","November","December"}, 0), 1), DATE(2024, 6, 30), "m")))), 0)</f>
        <v>0</v>
      </c>
      <c r="K60" s="189">
        <f>IFERROR(MAX(0, MIN(L60, DATEDIF(DATE(I60, MATCH(H60, {"January","February","March","April","May","June","July","August","September","October","November","December"}, 0), 1), DATE(2025, 6, 30), "m"))), 0)</f>
        <v>0</v>
      </c>
      <c r="L60" s="189">
        <f t="shared" si="0"/>
        <v>0</v>
      </c>
      <c r="M60" s="189">
        <f>IFERROR(INDEX('Drop down options'!$G$1:$G$13, MATCH(H60, 'Drop down options'!$F$1:$F$13, 0)), 0)</f>
        <v>0</v>
      </c>
      <c r="N60" s="352">
        <f t="shared" si="6"/>
        <v>0</v>
      </c>
      <c r="O60" s="326">
        <f t="shared" si="1"/>
        <v>0</v>
      </c>
      <c r="P60" s="193">
        <f t="shared" si="2"/>
        <v>0</v>
      </c>
      <c r="Q60" s="326">
        <f t="shared" si="3"/>
        <v>0</v>
      </c>
      <c r="R60" s="326">
        <f t="shared" si="4"/>
        <v>0</v>
      </c>
      <c r="S60" s="326">
        <f t="shared" ref="S60:BF60" si="31">MAX(0,R60-($N60*12))</f>
        <v>0</v>
      </c>
      <c r="T60" s="326">
        <f t="shared" si="31"/>
        <v>0</v>
      </c>
      <c r="U60" s="326">
        <f t="shared" si="31"/>
        <v>0</v>
      </c>
      <c r="V60" s="326">
        <f t="shared" si="31"/>
        <v>0</v>
      </c>
      <c r="W60" s="326">
        <f t="shared" si="31"/>
        <v>0</v>
      </c>
      <c r="X60" s="326">
        <f t="shared" si="31"/>
        <v>0</v>
      </c>
      <c r="Y60" s="326">
        <f t="shared" si="31"/>
        <v>0</v>
      </c>
      <c r="Z60" s="326">
        <f t="shared" si="31"/>
        <v>0</v>
      </c>
      <c r="AA60" s="326">
        <f t="shared" si="31"/>
        <v>0</v>
      </c>
      <c r="AB60" s="326">
        <f t="shared" si="31"/>
        <v>0</v>
      </c>
      <c r="AC60" s="326">
        <f t="shared" si="31"/>
        <v>0</v>
      </c>
      <c r="AD60" s="326">
        <f t="shared" si="31"/>
        <v>0</v>
      </c>
      <c r="AE60" s="326">
        <f t="shared" si="31"/>
        <v>0</v>
      </c>
      <c r="AF60" s="326">
        <f t="shared" si="31"/>
        <v>0</v>
      </c>
      <c r="AG60" s="326">
        <f t="shared" si="31"/>
        <v>0</v>
      </c>
      <c r="AH60" s="326">
        <f t="shared" si="31"/>
        <v>0</v>
      </c>
      <c r="AI60" s="326">
        <f t="shared" si="31"/>
        <v>0</v>
      </c>
      <c r="AJ60" s="326">
        <f t="shared" si="31"/>
        <v>0</v>
      </c>
      <c r="AK60" s="326">
        <f t="shared" si="31"/>
        <v>0</v>
      </c>
      <c r="AL60" s="326">
        <f t="shared" si="31"/>
        <v>0</v>
      </c>
      <c r="AM60" s="326">
        <f t="shared" si="31"/>
        <v>0</v>
      </c>
      <c r="AN60" s="326">
        <f t="shared" si="31"/>
        <v>0</v>
      </c>
      <c r="AO60" s="326">
        <f t="shared" si="31"/>
        <v>0</v>
      </c>
      <c r="AP60" s="326">
        <f t="shared" si="31"/>
        <v>0</v>
      </c>
      <c r="AQ60" s="326">
        <f t="shared" si="31"/>
        <v>0</v>
      </c>
      <c r="AR60" s="326">
        <f t="shared" si="31"/>
        <v>0</v>
      </c>
      <c r="AS60" s="326">
        <f t="shared" si="31"/>
        <v>0</v>
      </c>
      <c r="AT60" s="326">
        <f t="shared" si="31"/>
        <v>0</v>
      </c>
      <c r="AU60" s="326">
        <f t="shared" si="31"/>
        <v>0</v>
      </c>
      <c r="AV60" s="326">
        <f t="shared" si="31"/>
        <v>0</v>
      </c>
      <c r="AW60" s="326">
        <f t="shared" si="31"/>
        <v>0</v>
      </c>
      <c r="AX60" s="326">
        <f t="shared" si="31"/>
        <v>0</v>
      </c>
      <c r="AY60" s="326">
        <f t="shared" si="31"/>
        <v>0</v>
      </c>
      <c r="AZ60" s="326">
        <f t="shared" si="31"/>
        <v>0</v>
      </c>
      <c r="BA60" s="326">
        <f t="shared" si="31"/>
        <v>0</v>
      </c>
      <c r="BB60" s="326">
        <f t="shared" si="31"/>
        <v>0</v>
      </c>
      <c r="BC60" s="326">
        <f t="shared" si="31"/>
        <v>0</v>
      </c>
      <c r="BD60" s="326">
        <f t="shared" si="31"/>
        <v>0</v>
      </c>
      <c r="BE60" s="326">
        <f t="shared" si="31"/>
        <v>0</v>
      </c>
      <c r="BF60" s="326">
        <f t="shared" si="31"/>
        <v>0</v>
      </c>
    </row>
    <row r="61" spans="2:58">
      <c r="B61" s="332"/>
      <c r="C61" s="332"/>
      <c r="D61" s="335"/>
      <c r="E61" s="325" t="s">
        <v>1191</v>
      </c>
      <c r="F61" s="336"/>
      <c r="G61" s="332"/>
      <c r="H61" s="332"/>
      <c r="I61" s="332"/>
      <c r="J61" s="189">
        <f>IFERROR(MAX(0, MIN(L61, IF(DATE(I61, MATCH(H61, {"January","February","March","April","May","June","July","August","September","October","November","December"}, 0), 1) &gt; DATE(2024, 6, 30), 0, DATEDIF(DATE(I61, MATCH(H61, {"January","February","March","April","May","June","July","August","September","October","November","December"}, 0), 1), DATE(2024, 6, 30), "m")))), 0)</f>
        <v>0</v>
      </c>
      <c r="K61" s="189">
        <f>IFERROR(MAX(0, MIN(L61, DATEDIF(DATE(I61, MATCH(H61, {"January","February","March","April","May","June","July","August","September","October","November","December"}, 0), 1), DATE(2025, 6, 30), "m"))), 0)</f>
        <v>0</v>
      </c>
      <c r="L61" s="189">
        <f t="shared" si="0"/>
        <v>0</v>
      </c>
      <c r="M61" s="189">
        <f>IFERROR(INDEX('Drop down options'!$G$1:$G$13, MATCH(H61, 'Drop down options'!$F$1:$F$13, 0)), 0)</f>
        <v>0</v>
      </c>
      <c r="N61" s="352">
        <f t="shared" si="6"/>
        <v>0</v>
      </c>
      <c r="O61" s="326">
        <f t="shared" si="1"/>
        <v>0</v>
      </c>
      <c r="P61" s="193">
        <f t="shared" si="2"/>
        <v>0</v>
      </c>
      <c r="Q61" s="326">
        <f t="shared" si="3"/>
        <v>0</v>
      </c>
      <c r="R61" s="326">
        <f t="shared" si="4"/>
        <v>0</v>
      </c>
      <c r="S61" s="326">
        <f t="shared" ref="S61:BF61" si="32">MAX(0,R61-($N61*12))</f>
        <v>0</v>
      </c>
      <c r="T61" s="326">
        <f t="shared" si="32"/>
        <v>0</v>
      </c>
      <c r="U61" s="326">
        <f t="shared" si="32"/>
        <v>0</v>
      </c>
      <c r="V61" s="326">
        <f t="shared" si="32"/>
        <v>0</v>
      </c>
      <c r="W61" s="326">
        <f t="shared" si="32"/>
        <v>0</v>
      </c>
      <c r="X61" s="326">
        <f t="shared" si="32"/>
        <v>0</v>
      </c>
      <c r="Y61" s="326">
        <f t="shared" si="32"/>
        <v>0</v>
      </c>
      <c r="Z61" s="326">
        <f t="shared" si="32"/>
        <v>0</v>
      </c>
      <c r="AA61" s="326">
        <f t="shared" si="32"/>
        <v>0</v>
      </c>
      <c r="AB61" s="326">
        <f t="shared" si="32"/>
        <v>0</v>
      </c>
      <c r="AC61" s="326">
        <f t="shared" si="32"/>
        <v>0</v>
      </c>
      <c r="AD61" s="326">
        <f t="shared" si="32"/>
        <v>0</v>
      </c>
      <c r="AE61" s="326">
        <f t="shared" si="32"/>
        <v>0</v>
      </c>
      <c r="AF61" s="326">
        <f t="shared" si="32"/>
        <v>0</v>
      </c>
      <c r="AG61" s="326">
        <f t="shared" si="32"/>
        <v>0</v>
      </c>
      <c r="AH61" s="326">
        <f t="shared" si="32"/>
        <v>0</v>
      </c>
      <c r="AI61" s="326">
        <f t="shared" si="32"/>
        <v>0</v>
      </c>
      <c r="AJ61" s="326">
        <f t="shared" si="32"/>
        <v>0</v>
      </c>
      <c r="AK61" s="326">
        <f t="shared" si="32"/>
        <v>0</v>
      </c>
      <c r="AL61" s="326">
        <f t="shared" si="32"/>
        <v>0</v>
      </c>
      <c r="AM61" s="326">
        <f t="shared" si="32"/>
        <v>0</v>
      </c>
      <c r="AN61" s="326">
        <f t="shared" si="32"/>
        <v>0</v>
      </c>
      <c r="AO61" s="326">
        <f t="shared" si="32"/>
        <v>0</v>
      </c>
      <c r="AP61" s="326">
        <f t="shared" si="32"/>
        <v>0</v>
      </c>
      <c r="AQ61" s="326">
        <f t="shared" si="32"/>
        <v>0</v>
      </c>
      <c r="AR61" s="326">
        <f t="shared" si="32"/>
        <v>0</v>
      </c>
      <c r="AS61" s="326">
        <f t="shared" si="32"/>
        <v>0</v>
      </c>
      <c r="AT61" s="326">
        <f t="shared" si="32"/>
        <v>0</v>
      </c>
      <c r="AU61" s="326">
        <f t="shared" si="32"/>
        <v>0</v>
      </c>
      <c r="AV61" s="326">
        <f t="shared" si="32"/>
        <v>0</v>
      </c>
      <c r="AW61" s="326">
        <f t="shared" si="32"/>
        <v>0</v>
      </c>
      <c r="AX61" s="326">
        <f t="shared" si="32"/>
        <v>0</v>
      </c>
      <c r="AY61" s="326">
        <f t="shared" si="32"/>
        <v>0</v>
      </c>
      <c r="AZ61" s="326">
        <f t="shared" si="32"/>
        <v>0</v>
      </c>
      <c r="BA61" s="326">
        <f t="shared" si="32"/>
        <v>0</v>
      </c>
      <c r="BB61" s="326">
        <f t="shared" si="32"/>
        <v>0</v>
      </c>
      <c r="BC61" s="326">
        <f t="shared" si="32"/>
        <v>0</v>
      </c>
      <c r="BD61" s="326">
        <f t="shared" si="32"/>
        <v>0</v>
      </c>
      <c r="BE61" s="326">
        <f t="shared" si="32"/>
        <v>0</v>
      </c>
      <c r="BF61" s="326">
        <f t="shared" si="32"/>
        <v>0</v>
      </c>
    </row>
    <row r="62" spans="2:58">
      <c r="B62" s="332"/>
      <c r="C62" s="332"/>
      <c r="D62" s="335"/>
      <c r="E62" s="325" t="s">
        <v>1191</v>
      </c>
      <c r="F62" s="336"/>
      <c r="G62" s="332"/>
      <c r="H62" s="332"/>
      <c r="I62" s="332"/>
      <c r="J62" s="189">
        <f>IFERROR(MAX(0, MIN(L62, IF(DATE(I62, MATCH(H62, {"January","February","March","April","May","June","July","August","September","October","November","December"}, 0), 1) &gt; DATE(2024, 6, 30), 0, DATEDIF(DATE(I62, MATCH(H62, {"January","February","March","April","May","June","July","August","September","October","November","December"}, 0), 1), DATE(2024, 6, 30), "m")))), 0)</f>
        <v>0</v>
      </c>
      <c r="K62" s="189">
        <f>IFERROR(MAX(0, MIN(L62, DATEDIF(DATE(I62, MATCH(H62, {"January","February","March","April","May","June","July","August","September","October","November","December"}, 0), 1), DATE(2025, 6, 30), "m"))), 0)</f>
        <v>0</v>
      </c>
      <c r="L62" s="189">
        <f t="shared" si="0"/>
        <v>0</v>
      </c>
      <c r="M62" s="189">
        <f>IFERROR(INDEX('Drop down options'!$G$1:$G$13, MATCH(H62, 'Drop down options'!$F$1:$F$13, 0)), 0)</f>
        <v>0</v>
      </c>
      <c r="N62" s="352">
        <f t="shared" si="6"/>
        <v>0</v>
      </c>
      <c r="O62" s="326">
        <f t="shared" si="1"/>
        <v>0</v>
      </c>
      <c r="P62" s="193">
        <f t="shared" si="2"/>
        <v>0</v>
      </c>
      <c r="Q62" s="326">
        <f t="shared" si="3"/>
        <v>0</v>
      </c>
      <c r="R62" s="326">
        <f t="shared" si="4"/>
        <v>0</v>
      </c>
      <c r="S62" s="326">
        <f t="shared" ref="S62:BF62" si="33">MAX(0,R62-($N62*12))</f>
        <v>0</v>
      </c>
      <c r="T62" s="326">
        <f t="shared" si="33"/>
        <v>0</v>
      </c>
      <c r="U62" s="326">
        <f t="shared" si="33"/>
        <v>0</v>
      </c>
      <c r="V62" s="326">
        <f t="shared" si="33"/>
        <v>0</v>
      </c>
      <c r="W62" s="326">
        <f t="shared" si="33"/>
        <v>0</v>
      </c>
      <c r="X62" s="326">
        <f t="shared" si="33"/>
        <v>0</v>
      </c>
      <c r="Y62" s="326">
        <f t="shared" si="33"/>
        <v>0</v>
      </c>
      <c r="Z62" s="326">
        <f t="shared" si="33"/>
        <v>0</v>
      </c>
      <c r="AA62" s="326">
        <f t="shared" si="33"/>
        <v>0</v>
      </c>
      <c r="AB62" s="326">
        <f t="shared" si="33"/>
        <v>0</v>
      </c>
      <c r="AC62" s="326">
        <f t="shared" si="33"/>
        <v>0</v>
      </c>
      <c r="AD62" s="326">
        <f t="shared" si="33"/>
        <v>0</v>
      </c>
      <c r="AE62" s="326">
        <f t="shared" si="33"/>
        <v>0</v>
      </c>
      <c r="AF62" s="326">
        <f t="shared" si="33"/>
        <v>0</v>
      </c>
      <c r="AG62" s="326">
        <f t="shared" si="33"/>
        <v>0</v>
      </c>
      <c r="AH62" s="326">
        <f t="shared" si="33"/>
        <v>0</v>
      </c>
      <c r="AI62" s="326">
        <f t="shared" si="33"/>
        <v>0</v>
      </c>
      <c r="AJ62" s="326">
        <f t="shared" si="33"/>
        <v>0</v>
      </c>
      <c r="AK62" s="326">
        <f t="shared" si="33"/>
        <v>0</v>
      </c>
      <c r="AL62" s="326">
        <f t="shared" si="33"/>
        <v>0</v>
      </c>
      <c r="AM62" s="326">
        <f t="shared" si="33"/>
        <v>0</v>
      </c>
      <c r="AN62" s="326">
        <f t="shared" si="33"/>
        <v>0</v>
      </c>
      <c r="AO62" s="326">
        <f t="shared" si="33"/>
        <v>0</v>
      </c>
      <c r="AP62" s="326">
        <f t="shared" si="33"/>
        <v>0</v>
      </c>
      <c r="AQ62" s="326">
        <f t="shared" si="33"/>
        <v>0</v>
      </c>
      <c r="AR62" s="326">
        <f t="shared" si="33"/>
        <v>0</v>
      </c>
      <c r="AS62" s="326">
        <f t="shared" si="33"/>
        <v>0</v>
      </c>
      <c r="AT62" s="326">
        <f t="shared" si="33"/>
        <v>0</v>
      </c>
      <c r="AU62" s="326">
        <f t="shared" si="33"/>
        <v>0</v>
      </c>
      <c r="AV62" s="326">
        <f t="shared" si="33"/>
        <v>0</v>
      </c>
      <c r="AW62" s="326">
        <f t="shared" si="33"/>
        <v>0</v>
      </c>
      <c r="AX62" s="326">
        <f t="shared" si="33"/>
        <v>0</v>
      </c>
      <c r="AY62" s="326">
        <f t="shared" si="33"/>
        <v>0</v>
      </c>
      <c r="AZ62" s="326">
        <f t="shared" si="33"/>
        <v>0</v>
      </c>
      <c r="BA62" s="326">
        <f t="shared" si="33"/>
        <v>0</v>
      </c>
      <c r="BB62" s="326">
        <f t="shared" si="33"/>
        <v>0</v>
      </c>
      <c r="BC62" s="326">
        <f t="shared" si="33"/>
        <v>0</v>
      </c>
      <c r="BD62" s="326">
        <f t="shared" si="33"/>
        <v>0</v>
      </c>
      <c r="BE62" s="326">
        <f t="shared" si="33"/>
        <v>0</v>
      </c>
      <c r="BF62" s="326">
        <f t="shared" si="33"/>
        <v>0</v>
      </c>
    </row>
    <row r="63" spans="2:58">
      <c r="B63" s="332"/>
      <c r="C63" s="332"/>
      <c r="D63" s="335"/>
      <c r="E63" s="325" t="s">
        <v>1191</v>
      </c>
      <c r="F63" s="336"/>
      <c r="G63" s="332"/>
      <c r="H63" s="332"/>
      <c r="I63" s="332"/>
      <c r="J63" s="189">
        <f>IFERROR(MAX(0, MIN(L63, IF(DATE(I63, MATCH(H63, {"January","February","March","April","May","June","July","August","September","October","November","December"}, 0), 1) &gt; DATE(2024, 6, 30), 0, DATEDIF(DATE(I63, MATCH(H63, {"January","February","March","April","May","June","July","August","September","October","November","December"}, 0), 1), DATE(2024, 6, 30), "m")))), 0)</f>
        <v>0</v>
      </c>
      <c r="K63" s="189">
        <f>IFERROR(MAX(0, MIN(L63, DATEDIF(DATE(I63, MATCH(H63, {"January","February","March","April","May","June","July","August","September","October","November","December"}, 0), 1), DATE(2025, 6, 30), "m"))), 0)</f>
        <v>0</v>
      </c>
      <c r="L63" s="189">
        <f t="shared" si="0"/>
        <v>0</v>
      </c>
      <c r="M63" s="189">
        <f>IFERROR(INDEX('Drop down options'!$G$1:$G$13, MATCH(H63, 'Drop down options'!$F$1:$F$13, 0)), 0)</f>
        <v>0</v>
      </c>
      <c r="N63" s="352">
        <f t="shared" si="6"/>
        <v>0</v>
      </c>
      <c r="O63" s="326">
        <f t="shared" si="1"/>
        <v>0</v>
      </c>
      <c r="P63" s="193">
        <f t="shared" si="2"/>
        <v>0</v>
      </c>
      <c r="Q63" s="326">
        <f t="shared" si="3"/>
        <v>0</v>
      </c>
      <c r="R63" s="326">
        <f t="shared" si="4"/>
        <v>0</v>
      </c>
      <c r="S63" s="326">
        <f t="shared" ref="S63:BF63" si="34">MAX(0,R63-($N63*12))</f>
        <v>0</v>
      </c>
      <c r="T63" s="326">
        <f t="shared" si="34"/>
        <v>0</v>
      </c>
      <c r="U63" s="326">
        <f t="shared" si="34"/>
        <v>0</v>
      </c>
      <c r="V63" s="326">
        <f t="shared" si="34"/>
        <v>0</v>
      </c>
      <c r="W63" s="326">
        <f t="shared" si="34"/>
        <v>0</v>
      </c>
      <c r="X63" s="326">
        <f t="shared" si="34"/>
        <v>0</v>
      </c>
      <c r="Y63" s="326">
        <f t="shared" si="34"/>
        <v>0</v>
      </c>
      <c r="Z63" s="326">
        <f t="shared" si="34"/>
        <v>0</v>
      </c>
      <c r="AA63" s="326">
        <f t="shared" si="34"/>
        <v>0</v>
      </c>
      <c r="AB63" s="326">
        <f t="shared" si="34"/>
        <v>0</v>
      </c>
      <c r="AC63" s="326">
        <f t="shared" si="34"/>
        <v>0</v>
      </c>
      <c r="AD63" s="326">
        <f t="shared" si="34"/>
        <v>0</v>
      </c>
      <c r="AE63" s="326">
        <f t="shared" si="34"/>
        <v>0</v>
      </c>
      <c r="AF63" s="326">
        <f t="shared" si="34"/>
        <v>0</v>
      </c>
      <c r="AG63" s="326">
        <f t="shared" si="34"/>
        <v>0</v>
      </c>
      <c r="AH63" s="326">
        <f t="shared" si="34"/>
        <v>0</v>
      </c>
      <c r="AI63" s="326">
        <f t="shared" si="34"/>
        <v>0</v>
      </c>
      <c r="AJ63" s="326">
        <f t="shared" si="34"/>
        <v>0</v>
      </c>
      <c r="AK63" s="326">
        <f t="shared" si="34"/>
        <v>0</v>
      </c>
      <c r="AL63" s="326">
        <f t="shared" si="34"/>
        <v>0</v>
      </c>
      <c r="AM63" s="326">
        <f t="shared" si="34"/>
        <v>0</v>
      </c>
      <c r="AN63" s="326">
        <f t="shared" si="34"/>
        <v>0</v>
      </c>
      <c r="AO63" s="326">
        <f t="shared" si="34"/>
        <v>0</v>
      </c>
      <c r="AP63" s="326">
        <f t="shared" si="34"/>
        <v>0</v>
      </c>
      <c r="AQ63" s="326">
        <f t="shared" si="34"/>
        <v>0</v>
      </c>
      <c r="AR63" s="326">
        <f t="shared" si="34"/>
        <v>0</v>
      </c>
      <c r="AS63" s="326">
        <f t="shared" si="34"/>
        <v>0</v>
      </c>
      <c r="AT63" s="326">
        <f t="shared" si="34"/>
        <v>0</v>
      </c>
      <c r="AU63" s="326">
        <f t="shared" si="34"/>
        <v>0</v>
      </c>
      <c r="AV63" s="326">
        <f t="shared" si="34"/>
        <v>0</v>
      </c>
      <c r="AW63" s="326">
        <f t="shared" si="34"/>
        <v>0</v>
      </c>
      <c r="AX63" s="326">
        <f t="shared" si="34"/>
        <v>0</v>
      </c>
      <c r="AY63" s="326">
        <f t="shared" si="34"/>
        <v>0</v>
      </c>
      <c r="AZ63" s="326">
        <f t="shared" si="34"/>
        <v>0</v>
      </c>
      <c r="BA63" s="326">
        <f t="shared" si="34"/>
        <v>0</v>
      </c>
      <c r="BB63" s="326">
        <f t="shared" si="34"/>
        <v>0</v>
      </c>
      <c r="BC63" s="326">
        <f t="shared" si="34"/>
        <v>0</v>
      </c>
      <c r="BD63" s="326">
        <f t="shared" si="34"/>
        <v>0</v>
      </c>
      <c r="BE63" s="326">
        <f t="shared" si="34"/>
        <v>0</v>
      </c>
      <c r="BF63" s="326">
        <f t="shared" si="34"/>
        <v>0</v>
      </c>
    </row>
    <row r="64" spans="2:58">
      <c r="B64" s="332"/>
      <c r="C64" s="332"/>
      <c r="D64" s="335"/>
      <c r="E64" s="325" t="s">
        <v>1191</v>
      </c>
      <c r="F64" s="336"/>
      <c r="G64" s="332"/>
      <c r="H64" s="332"/>
      <c r="I64" s="332"/>
      <c r="J64" s="189">
        <f>IFERROR(MAX(0, MIN(L64, IF(DATE(I64, MATCH(H64, {"January","February","March","April","May","June","July","August","September","October","November","December"}, 0), 1) &gt; DATE(2024, 6, 30), 0, DATEDIF(DATE(I64, MATCH(H64, {"January","February","March","April","May","June","July","August","September","October","November","December"}, 0), 1), DATE(2024, 6, 30), "m")))), 0)</f>
        <v>0</v>
      </c>
      <c r="K64" s="189">
        <f>IFERROR(MAX(0, MIN(L64, DATEDIF(DATE(I64, MATCH(H64, {"January","February","March","April","May","June","July","August","September","October","November","December"}, 0), 1), DATE(2025, 6, 30), "m"))), 0)</f>
        <v>0</v>
      </c>
      <c r="L64" s="189">
        <f t="shared" si="0"/>
        <v>0</v>
      </c>
      <c r="M64" s="189">
        <f>IFERROR(INDEX('Drop down options'!$G$1:$G$13, MATCH(H64, 'Drop down options'!$F$1:$F$13, 0)), 0)</f>
        <v>0</v>
      </c>
      <c r="N64" s="352">
        <f t="shared" si="6"/>
        <v>0</v>
      </c>
      <c r="O64" s="326">
        <f t="shared" si="1"/>
        <v>0</v>
      </c>
      <c r="P64" s="193">
        <f t="shared" si="2"/>
        <v>0</v>
      </c>
      <c r="Q64" s="326">
        <f t="shared" si="3"/>
        <v>0</v>
      </c>
      <c r="R64" s="326">
        <f t="shared" si="4"/>
        <v>0</v>
      </c>
      <c r="S64" s="326">
        <f t="shared" ref="S64:BF64" si="35">MAX(0,R64-($N64*12))</f>
        <v>0</v>
      </c>
      <c r="T64" s="326">
        <f t="shared" si="35"/>
        <v>0</v>
      </c>
      <c r="U64" s="326">
        <f t="shared" si="35"/>
        <v>0</v>
      </c>
      <c r="V64" s="326">
        <f t="shared" si="35"/>
        <v>0</v>
      </c>
      <c r="W64" s="326">
        <f t="shared" si="35"/>
        <v>0</v>
      </c>
      <c r="X64" s="326">
        <f t="shared" si="35"/>
        <v>0</v>
      </c>
      <c r="Y64" s="326">
        <f t="shared" si="35"/>
        <v>0</v>
      </c>
      <c r="Z64" s="326">
        <f t="shared" si="35"/>
        <v>0</v>
      </c>
      <c r="AA64" s="326">
        <f t="shared" si="35"/>
        <v>0</v>
      </c>
      <c r="AB64" s="326">
        <f t="shared" si="35"/>
        <v>0</v>
      </c>
      <c r="AC64" s="326">
        <f t="shared" si="35"/>
        <v>0</v>
      </c>
      <c r="AD64" s="326">
        <f t="shared" si="35"/>
        <v>0</v>
      </c>
      <c r="AE64" s="326">
        <f t="shared" si="35"/>
        <v>0</v>
      </c>
      <c r="AF64" s="326">
        <f t="shared" si="35"/>
        <v>0</v>
      </c>
      <c r="AG64" s="326">
        <f t="shared" si="35"/>
        <v>0</v>
      </c>
      <c r="AH64" s="326">
        <f t="shared" si="35"/>
        <v>0</v>
      </c>
      <c r="AI64" s="326">
        <f t="shared" si="35"/>
        <v>0</v>
      </c>
      <c r="AJ64" s="326">
        <f t="shared" si="35"/>
        <v>0</v>
      </c>
      <c r="AK64" s="326">
        <f t="shared" si="35"/>
        <v>0</v>
      </c>
      <c r="AL64" s="326">
        <f t="shared" si="35"/>
        <v>0</v>
      </c>
      <c r="AM64" s="326">
        <f t="shared" si="35"/>
        <v>0</v>
      </c>
      <c r="AN64" s="326">
        <f t="shared" si="35"/>
        <v>0</v>
      </c>
      <c r="AO64" s="326">
        <f t="shared" si="35"/>
        <v>0</v>
      </c>
      <c r="AP64" s="326">
        <f t="shared" si="35"/>
        <v>0</v>
      </c>
      <c r="AQ64" s="326">
        <f t="shared" si="35"/>
        <v>0</v>
      </c>
      <c r="AR64" s="326">
        <f t="shared" si="35"/>
        <v>0</v>
      </c>
      <c r="AS64" s="326">
        <f t="shared" si="35"/>
        <v>0</v>
      </c>
      <c r="AT64" s="326">
        <f t="shared" si="35"/>
        <v>0</v>
      </c>
      <c r="AU64" s="326">
        <f t="shared" si="35"/>
        <v>0</v>
      </c>
      <c r="AV64" s="326">
        <f t="shared" si="35"/>
        <v>0</v>
      </c>
      <c r="AW64" s="326">
        <f t="shared" si="35"/>
        <v>0</v>
      </c>
      <c r="AX64" s="326">
        <f t="shared" si="35"/>
        <v>0</v>
      </c>
      <c r="AY64" s="326">
        <f t="shared" si="35"/>
        <v>0</v>
      </c>
      <c r="AZ64" s="326">
        <f t="shared" si="35"/>
        <v>0</v>
      </c>
      <c r="BA64" s="326">
        <f t="shared" si="35"/>
        <v>0</v>
      </c>
      <c r="BB64" s="326">
        <f t="shared" si="35"/>
        <v>0</v>
      </c>
      <c r="BC64" s="326">
        <f t="shared" si="35"/>
        <v>0</v>
      </c>
      <c r="BD64" s="326">
        <f t="shared" si="35"/>
        <v>0</v>
      </c>
      <c r="BE64" s="326">
        <f t="shared" si="35"/>
        <v>0</v>
      </c>
      <c r="BF64" s="326">
        <f t="shared" si="35"/>
        <v>0</v>
      </c>
    </row>
    <row r="65" spans="2:58">
      <c r="B65" s="332"/>
      <c r="C65" s="332"/>
      <c r="D65" s="335"/>
      <c r="E65" s="325" t="s">
        <v>1191</v>
      </c>
      <c r="F65" s="336"/>
      <c r="G65" s="332"/>
      <c r="H65" s="332"/>
      <c r="I65" s="332"/>
      <c r="J65" s="189">
        <f>IFERROR(MAX(0, MIN(L65, IF(DATE(I65, MATCH(H65, {"January","February","March","April","May","June","July","August","September","October","November","December"}, 0), 1) &gt; DATE(2024, 6, 30), 0, DATEDIF(DATE(I65, MATCH(H65, {"January","February","March","April","May","June","July","August","September","October","November","December"}, 0), 1), DATE(2024, 6, 30), "m")))), 0)</f>
        <v>0</v>
      </c>
      <c r="K65" s="189">
        <f>IFERROR(MAX(0, MIN(L65, DATEDIF(DATE(I65, MATCH(H65, {"January","February","March","April","May","June","July","August","September","October","November","December"}, 0), 1), DATE(2025, 6, 30), "m"))), 0)</f>
        <v>0</v>
      </c>
      <c r="L65" s="189">
        <f t="shared" si="0"/>
        <v>0</v>
      </c>
      <c r="M65" s="189">
        <f>IFERROR(INDEX('Drop down options'!$G$1:$G$13, MATCH(H65, 'Drop down options'!$F$1:$F$13, 0)), 0)</f>
        <v>0</v>
      </c>
      <c r="N65" s="352">
        <f t="shared" si="6"/>
        <v>0</v>
      </c>
      <c r="O65" s="326">
        <f t="shared" si="1"/>
        <v>0</v>
      </c>
      <c r="P65" s="193">
        <f t="shared" si="2"/>
        <v>0</v>
      </c>
      <c r="Q65" s="326">
        <f t="shared" si="3"/>
        <v>0</v>
      </c>
      <c r="R65" s="326">
        <f t="shared" si="4"/>
        <v>0</v>
      </c>
      <c r="S65" s="326">
        <f t="shared" ref="S65:BF65" si="36">MAX(0,R65-($N65*12))</f>
        <v>0</v>
      </c>
      <c r="T65" s="326">
        <f t="shared" si="36"/>
        <v>0</v>
      </c>
      <c r="U65" s="326">
        <f t="shared" si="36"/>
        <v>0</v>
      </c>
      <c r="V65" s="326">
        <f t="shared" si="36"/>
        <v>0</v>
      </c>
      <c r="W65" s="326">
        <f t="shared" si="36"/>
        <v>0</v>
      </c>
      <c r="X65" s="326">
        <f t="shared" si="36"/>
        <v>0</v>
      </c>
      <c r="Y65" s="326">
        <f t="shared" si="36"/>
        <v>0</v>
      </c>
      <c r="Z65" s="326">
        <f t="shared" si="36"/>
        <v>0</v>
      </c>
      <c r="AA65" s="326">
        <f t="shared" si="36"/>
        <v>0</v>
      </c>
      <c r="AB65" s="326">
        <f t="shared" si="36"/>
        <v>0</v>
      </c>
      <c r="AC65" s="326">
        <f t="shared" si="36"/>
        <v>0</v>
      </c>
      <c r="AD65" s="326">
        <f t="shared" si="36"/>
        <v>0</v>
      </c>
      <c r="AE65" s="326">
        <f t="shared" si="36"/>
        <v>0</v>
      </c>
      <c r="AF65" s="326">
        <f t="shared" si="36"/>
        <v>0</v>
      </c>
      <c r="AG65" s="326">
        <f t="shared" si="36"/>
        <v>0</v>
      </c>
      <c r="AH65" s="326">
        <f t="shared" si="36"/>
        <v>0</v>
      </c>
      <c r="AI65" s="326">
        <f t="shared" si="36"/>
        <v>0</v>
      </c>
      <c r="AJ65" s="326">
        <f t="shared" si="36"/>
        <v>0</v>
      </c>
      <c r="AK65" s="326">
        <f t="shared" si="36"/>
        <v>0</v>
      </c>
      <c r="AL65" s="326">
        <f t="shared" si="36"/>
        <v>0</v>
      </c>
      <c r="AM65" s="326">
        <f t="shared" si="36"/>
        <v>0</v>
      </c>
      <c r="AN65" s="326">
        <f t="shared" si="36"/>
        <v>0</v>
      </c>
      <c r="AO65" s="326">
        <f t="shared" si="36"/>
        <v>0</v>
      </c>
      <c r="AP65" s="326">
        <f t="shared" si="36"/>
        <v>0</v>
      </c>
      <c r="AQ65" s="326">
        <f t="shared" si="36"/>
        <v>0</v>
      </c>
      <c r="AR65" s="326">
        <f t="shared" si="36"/>
        <v>0</v>
      </c>
      <c r="AS65" s="326">
        <f t="shared" si="36"/>
        <v>0</v>
      </c>
      <c r="AT65" s="326">
        <f t="shared" si="36"/>
        <v>0</v>
      </c>
      <c r="AU65" s="326">
        <f t="shared" si="36"/>
        <v>0</v>
      </c>
      <c r="AV65" s="326">
        <f t="shared" si="36"/>
        <v>0</v>
      </c>
      <c r="AW65" s="326">
        <f t="shared" si="36"/>
        <v>0</v>
      </c>
      <c r="AX65" s="326">
        <f t="shared" si="36"/>
        <v>0</v>
      </c>
      <c r="AY65" s="326">
        <f t="shared" si="36"/>
        <v>0</v>
      </c>
      <c r="AZ65" s="326">
        <f t="shared" si="36"/>
        <v>0</v>
      </c>
      <c r="BA65" s="326">
        <f t="shared" si="36"/>
        <v>0</v>
      </c>
      <c r="BB65" s="326">
        <f t="shared" si="36"/>
        <v>0</v>
      </c>
      <c r="BC65" s="326">
        <f t="shared" si="36"/>
        <v>0</v>
      </c>
      <c r="BD65" s="326">
        <f t="shared" si="36"/>
        <v>0</v>
      </c>
      <c r="BE65" s="326">
        <f t="shared" si="36"/>
        <v>0</v>
      </c>
      <c r="BF65" s="326">
        <f t="shared" si="36"/>
        <v>0</v>
      </c>
    </row>
    <row r="66" spans="2:58">
      <c r="B66" s="332"/>
      <c r="C66" s="332"/>
      <c r="D66" s="335"/>
      <c r="E66" s="325" t="s">
        <v>1191</v>
      </c>
      <c r="F66" s="336"/>
      <c r="G66" s="332"/>
      <c r="H66" s="332"/>
      <c r="I66" s="332"/>
      <c r="J66" s="189">
        <f>IFERROR(MAX(0, MIN(L66, IF(DATE(I66, MATCH(H66, {"January","February","March","April","May","June","July","August","September","October","November","December"}, 0), 1) &gt; DATE(2024, 6, 30), 0, DATEDIF(DATE(I66, MATCH(H66, {"January","February","March","April","May","June","July","August","September","October","November","December"}, 0), 1), DATE(2024, 6, 30), "m")))), 0)</f>
        <v>0</v>
      </c>
      <c r="K66" s="189">
        <f>IFERROR(MAX(0, MIN(L66, DATEDIF(DATE(I66, MATCH(H66, {"January","February","March","April","May","June","July","August","September","October","November","December"}, 0), 1), DATE(2025, 6, 30), "m"))), 0)</f>
        <v>0</v>
      </c>
      <c r="L66" s="189">
        <f t="shared" si="0"/>
        <v>0</v>
      </c>
      <c r="M66" s="189">
        <f>IFERROR(INDEX('Drop down options'!$G$1:$G$13, MATCH(H66, 'Drop down options'!$F$1:$F$13, 0)), 0)</f>
        <v>0</v>
      </c>
      <c r="N66" s="352">
        <f t="shared" si="6"/>
        <v>0</v>
      </c>
      <c r="O66" s="326">
        <f t="shared" si="1"/>
        <v>0</v>
      </c>
      <c r="P66" s="193">
        <f t="shared" si="2"/>
        <v>0</v>
      </c>
      <c r="Q66" s="326">
        <f t="shared" si="3"/>
        <v>0</v>
      </c>
      <c r="R66" s="326">
        <f t="shared" si="4"/>
        <v>0</v>
      </c>
      <c r="S66" s="326">
        <f t="shared" ref="S66:BF66" si="37">MAX(0,R66-($N66*12))</f>
        <v>0</v>
      </c>
      <c r="T66" s="326">
        <f t="shared" si="37"/>
        <v>0</v>
      </c>
      <c r="U66" s="326">
        <f t="shared" si="37"/>
        <v>0</v>
      </c>
      <c r="V66" s="326">
        <f t="shared" si="37"/>
        <v>0</v>
      </c>
      <c r="W66" s="326">
        <f t="shared" si="37"/>
        <v>0</v>
      </c>
      <c r="X66" s="326">
        <f t="shared" si="37"/>
        <v>0</v>
      </c>
      <c r="Y66" s="326">
        <f t="shared" si="37"/>
        <v>0</v>
      </c>
      <c r="Z66" s="326">
        <f t="shared" si="37"/>
        <v>0</v>
      </c>
      <c r="AA66" s="326">
        <f t="shared" si="37"/>
        <v>0</v>
      </c>
      <c r="AB66" s="326">
        <f t="shared" si="37"/>
        <v>0</v>
      </c>
      <c r="AC66" s="326">
        <f t="shared" si="37"/>
        <v>0</v>
      </c>
      <c r="AD66" s="326">
        <f t="shared" si="37"/>
        <v>0</v>
      </c>
      <c r="AE66" s="326">
        <f t="shared" si="37"/>
        <v>0</v>
      </c>
      <c r="AF66" s="326">
        <f t="shared" si="37"/>
        <v>0</v>
      </c>
      <c r="AG66" s="326">
        <f t="shared" si="37"/>
        <v>0</v>
      </c>
      <c r="AH66" s="326">
        <f t="shared" si="37"/>
        <v>0</v>
      </c>
      <c r="AI66" s="326">
        <f t="shared" si="37"/>
        <v>0</v>
      </c>
      <c r="AJ66" s="326">
        <f t="shared" si="37"/>
        <v>0</v>
      </c>
      <c r="AK66" s="326">
        <f t="shared" si="37"/>
        <v>0</v>
      </c>
      <c r="AL66" s="326">
        <f t="shared" si="37"/>
        <v>0</v>
      </c>
      <c r="AM66" s="326">
        <f t="shared" si="37"/>
        <v>0</v>
      </c>
      <c r="AN66" s="326">
        <f t="shared" si="37"/>
        <v>0</v>
      </c>
      <c r="AO66" s="326">
        <f t="shared" si="37"/>
        <v>0</v>
      </c>
      <c r="AP66" s="326">
        <f t="shared" si="37"/>
        <v>0</v>
      </c>
      <c r="AQ66" s="326">
        <f t="shared" si="37"/>
        <v>0</v>
      </c>
      <c r="AR66" s="326">
        <f t="shared" si="37"/>
        <v>0</v>
      </c>
      <c r="AS66" s="326">
        <f t="shared" si="37"/>
        <v>0</v>
      </c>
      <c r="AT66" s="326">
        <f t="shared" si="37"/>
        <v>0</v>
      </c>
      <c r="AU66" s="326">
        <f t="shared" si="37"/>
        <v>0</v>
      </c>
      <c r="AV66" s="326">
        <f t="shared" si="37"/>
        <v>0</v>
      </c>
      <c r="AW66" s="326">
        <f t="shared" si="37"/>
        <v>0</v>
      </c>
      <c r="AX66" s="326">
        <f t="shared" si="37"/>
        <v>0</v>
      </c>
      <c r="AY66" s="326">
        <f t="shared" si="37"/>
        <v>0</v>
      </c>
      <c r="AZ66" s="326">
        <f t="shared" si="37"/>
        <v>0</v>
      </c>
      <c r="BA66" s="326">
        <f t="shared" si="37"/>
        <v>0</v>
      </c>
      <c r="BB66" s="326">
        <f t="shared" si="37"/>
        <v>0</v>
      </c>
      <c r="BC66" s="326">
        <f t="shared" si="37"/>
        <v>0</v>
      </c>
      <c r="BD66" s="326">
        <f t="shared" si="37"/>
        <v>0</v>
      </c>
      <c r="BE66" s="326">
        <f t="shared" si="37"/>
        <v>0</v>
      </c>
      <c r="BF66" s="326">
        <f t="shared" si="37"/>
        <v>0</v>
      </c>
    </row>
    <row r="67" spans="2:58">
      <c r="B67" s="332"/>
      <c r="C67" s="332"/>
      <c r="D67" s="335"/>
      <c r="E67" s="325" t="s">
        <v>1191</v>
      </c>
      <c r="F67" s="336"/>
      <c r="G67" s="332"/>
      <c r="H67" s="332"/>
      <c r="I67" s="332"/>
      <c r="J67" s="189">
        <f>IFERROR(MAX(0, MIN(L67, IF(DATE(I67, MATCH(H67, {"January","February","March","April","May","June","July","August","September","October","November","December"}, 0), 1) &gt; DATE(2024, 6, 30), 0, DATEDIF(DATE(I67, MATCH(H67, {"January","February","March","April","May","June","July","August","September","October","November","December"}, 0), 1), DATE(2024, 6, 30), "m")))), 0)</f>
        <v>0</v>
      </c>
      <c r="K67" s="189">
        <f>IFERROR(MAX(0, MIN(L67, DATEDIF(DATE(I67, MATCH(H67, {"January","February","March","April","May","June","July","August","September","October","November","December"}, 0), 1), DATE(2025, 6, 30), "m"))), 0)</f>
        <v>0</v>
      </c>
      <c r="L67" s="189">
        <f t="shared" ref="L67:L130" si="38">G67*12</f>
        <v>0</v>
      </c>
      <c r="M67" s="189">
        <f>IFERROR(INDEX('Drop down options'!$G$1:$G$13, MATCH(H67, 'Drop down options'!$F$1:$F$13, 0)), 0)</f>
        <v>0</v>
      </c>
      <c r="N67" s="352">
        <f t="shared" ref="N67:N130" si="39">IFERROR((F67 / G67) / 12, 0)</f>
        <v>0</v>
      </c>
      <c r="O67" s="326">
        <f t="shared" ref="O67:O98" si="40">F67-(J67*N67)</f>
        <v>0</v>
      </c>
      <c r="P67" s="193">
        <f t="shared" ref="P67:P98" si="41">O67-R67</f>
        <v>0</v>
      </c>
      <c r="Q67" s="326">
        <f t="shared" ref="Q67:Q98" si="42">F67-R67</f>
        <v>0</v>
      </c>
      <c r="R67" s="326">
        <f t="shared" ref="R67:R98" si="43">F67-(K67*N67)</f>
        <v>0</v>
      </c>
      <c r="S67" s="326">
        <f t="shared" ref="S67:BF67" si="44">MAX(0,R67-($N67*12))</f>
        <v>0</v>
      </c>
      <c r="T67" s="326">
        <f t="shared" si="44"/>
        <v>0</v>
      </c>
      <c r="U67" s="326">
        <f t="shared" si="44"/>
        <v>0</v>
      </c>
      <c r="V67" s="326">
        <f t="shared" si="44"/>
        <v>0</v>
      </c>
      <c r="W67" s="326">
        <f t="shared" si="44"/>
        <v>0</v>
      </c>
      <c r="X67" s="326">
        <f t="shared" si="44"/>
        <v>0</v>
      </c>
      <c r="Y67" s="326">
        <f t="shared" si="44"/>
        <v>0</v>
      </c>
      <c r="Z67" s="326">
        <f t="shared" si="44"/>
        <v>0</v>
      </c>
      <c r="AA67" s="326">
        <f t="shared" si="44"/>
        <v>0</v>
      </c>
      <c r="AB67" s="326">
        <f t="shared" si="44"/>
        <v>0</v>
      </c>
      <c r="AC67" s="326">
        <f t="shared" si="44"/>
        <v>0</v>
      </c>
      <c r="AD67" s="326">
        <f t="shared" si="44"/>
        <v>0</v>
      </c>
      <c r="AE67" s="326">
        <f t="shared" si="44"/>
        <v>0</v>
      </c>
      <c r="AF67" s="326">
        <f t="shared" si="44"/>
        <v>0</v>
      </c>
      <c r="AG67" s="326">
        <f t="shared" si="44"/>
        <v>0</v>
      </c>
      <c r="AH67" s="326">
        <f t="shared" si="44"/>
        <v>0</v>
      </c>
      <c r="AI67" s="326">
        <f t="shared" si="44"/>
        <v>0</v>
      </c>
      <c r="AJ67" s="326">
        <f t="shared" si="44"/>
        <v>0</v>
      </c>
      <c r="AK67" s="326">
        <f t="shared" si="44"/>
        <v>0</v>
      </c>
      <c r="AL67" s="326">
        <f t="shared" si="44"/>
        <v>0</v>
      </c>
      <c r="AM67" s="326">
        <f t="shared" si="44"/>
        <v>0</v>
      </c>
      <c r="AN67" s="326">
        <f t="shared" si="44"/>
        <v>0</v>
      </c>
      <c r="AO67" s="326">
        <f t="shared" si="44"/>
        <v>0</v>
      </c>
      <c r="AP67" s="326">
        <f t="shared" si="44"/>
        <v>0</v>
      </c>
      <c r="AQ67" s="326">
        <f t="shared" si="44"/>
        <v>0</v>
      </c>
      <c r="AR67" s="326">
        <f t="shared" si="44"/>
        <v>0</v>
      </c>
      <c r="AS67" s="326">
        <f t="shared" si="44"/>
        <v>0</v>
      </c>
      <c r="AT67" s="326">
        <f t="shared" si="44"/>
        <v>0</v>
      </c>
      <c r="AU67" s="326">
        <f t="shared" si="44"/>
        <v>0</v>
      </c>
      <c r="AV67" s="326">
        <f t="shared" si="44"/>
        <v>0</v>
      </c>
      <c r="AW67" s="326">
        <f t="shared" si="44"/>
        <v>0</v>
      </c>
      <c r="AX67" s="326">
        <f t="shared" si="44"/>
        <v>0</v>
      </c>
      <c r="AY67" s="326">
        <f t="shared" si="44"/>
        <v>0</v>
      </c>
      <c r="AZ67" s="326">
        <f t="shared" si="44"/>
        <v>0</v>
      </c>
      <c r="BA67" s="326">
        <f t="shared" si="44"/>
        <v>0</v>
      </c>
      <c r="BB67" s="326">
        <f t="shared" si="44"/>
        <v>0</v>
      </c>
      <c r="BC67" s="326">
        <f t="shared" si="44"/>
        <v>0</v>
      </c>
      <c r="BD67" s="326">
        <f t="shared" si="44"/>
        <v>0</v>
      </c>
      <c r="BE67" s="326">
        <f t="shared" si="44"/>
        <v>0</v>
      </c>
      <c r="BF67" s="326">
        <f t="shared" si="44"/>
        <v>0</v>
      </c>
    </row>
    <row r="68" spans="2:58">
      <c r="B68" s="332"/>
      <c r="C68" s="332"/>
      <c r="D68" s="335"/>
      <c r="E68" s="325" t="s">
        <v>1191</v>
      </c>
      <c r="F68" s="336"/>
      <c r="G68" s="332"/>
      <c r="H68" s="332"/>
      <c r="I68" s="332"/>
      <c r="J68" s="189">
        <f>IFERROR(MAX(0, MIN(L68, IF(DATE(I68, MATCH(H68, {"January","February","March","April","May","June","July","August","September","October","November","December"}, 0), 1) &gt; DATE(2024, 6, 30), 0, DATEDIF(DATE(I68, MATCH(H68, {"January","February","March","April","May","June","July","August","September","October","November","December"}, 0), 1), DATE(2024, 6, 30), "m")))), 0)</f>
        <v>0</v>
      </c>
      <c r="K68" s="189">
        <f>IFERROR(MAX(0, MIN(L68, DATEDIF(DATE(I68, MATCH(H68, {"January","February","March","April","May","June","July","August","September","October","November","December"}, 0), 1), DATE(2025, 6, 30), "m"))), 0)</f>
        <v>0</v>
      </c>
      <c r="L68" s="189">
        <f t="shared" si="38"/>
        <v>0</v>
      </c>
      <c r="M68" s="189">
        <f>IFERROR(INDEX('Drop down options'!$G$1:$G$13, MATCH(H68, 'Drop down options'!$F$1:$F$13, 0)), 0)</f>
        <v>0</v>
      </c>
      <c r="N68" s="352">
        <f t="shared" si="39"/>
        <v>0</v>
      </c>
      <c r="O68" s="326">
        <f t="shared" si="40"/>
        <v>0</v>
      </c>
      <c r="P68" s="193">
        <f t="shared" si="41"/>
        <v>0</v>
      </c>
      <c r="Q68" s="326">
        <f t="shared" si="42"/>
        <v>0</v>
      </c>
      <c r="R68" s="326">
        <f t="shared" si="43"/>
        <v>0</v>
      </c>
      <c r="S68" s="326">
        <f t="shared" ref="S68:BF68" si="45">MAX(0,R68-($N68*12))</f>
        <v>0</v>
      </c>
      <c r="T68" s="326">
        <f t="shared" si="45"/>
        <v>0</v>
      </c>
      <c r="U68" s="326">
        <f t="shared" si="45"/>
        <v>0</v>
      </c>
      <c r="V68" s="326">
        <f t="shared" si="45"/>
        <v>0</v>
      </c>
      <c r="W68" s="326">
        <f t="shared" si="45"/>
        <v>0</v>
      </c>
      <c r="X68" s="326">
        <f t="shared" si="45"/>
        <v>0</v>
      </c>
      <c r="Y68" s="326">
        <f t="shared" si="45"/>
        <v>0</v>
      </c>
      <c r="Z68" s="326">
        <f t="shared" si="45"/>
        <v>0</v>
      </c>
      <c r="AA68" s="326">
        <f t="shared" si="45"/>
        <v>0</v>
      </c>
      <c r="AB68" s="326">
        <f t="shared" si="45"/>
        <v>0</v>
      </c>
      <c r="AC68" s="326">
        <f t="shared" si="45"/>
        <v>0</v>
      </c>
      <c r="AD68" s="326">
        <f t="shared" si="45"/>
        <v>0</v>
      </c>
      <c r="AE68" s="326">
        <f t="shared" si="45"/>
        <v>0</v>
      </c>
      <c r="AF68" s="326">
        <f t="shared" si="45"/>
        <v>0</v>
      </c>
      <c r="AG68" s="326">
        <f t="shared" si="45"/>
        <v>0</v>
      </c>
      <c r="AH68" s="326">
        <f t="shared" si="45"/>
        <v>0</v>
      </c>
      <c r="AI68" s="326">
        <f t="shared" si="45"/>
        <v>0</v>
      </c>
      <c r="AJ68" s="326">
        <f t="shared" si="45"/>
        <v>0</v>
      </c>
      <c r="AK68" s="326">
        <f t="shared" si="45"/>
        <v>0</v>
      </c>
      <c r="AL68" s="326">
        <f t="shared" si="45"/>
        <v>0</v>
      </c>
      <c r="AM68" s="326">
        <f t="shared" si="45"/>
        <v>0</v>
      </c>
      <c r="AN68" s="326">
        <f t="shared" si="45"/>
        <v>0</v>
      </c>
      <c r="AO68" s="326">
        <f t="shared" si="45"/>
        <v>0</v>
      </c>
      <c r="AP68" s="326">
        <f t="shared" si="45"/>
        <v>0</v>
      </c>
      <c r="AQ68" s="326">
        <f t="shared" si="45"/>
        <v>0</v>
      </c>
      <c r="AR68" s="326">
        <f t="shared" si="45"/>
        <v>0</v>
      </c>
      <c r="AS68" s="326">
        <f t="shared" si="45"/>
        <v>0</v>
      </c>
      <c r="AT68" s="326">
        <f t="shared" si="45"/>
        <v>0</v>
      </c>
      <c r="AU68" s="326">
        <f t="shared" si="45"/>
        <v>0</v>
      </c>
      <c r="AV68" s="326">
        <f t="shared" si="45"/>
        <v>0</v>
      </c>
      <c r="AW68" s="326">
        <f t="shared" si="45"/>
        <v>0</v>
      </c>
      <c r="AX68" s="326">
        <f t="shared" si="45"/>
        <v>0</v>
      </c>
      <c r="AY68" s="326">
        <f t="shared" si="45"/>
        <v>0</v>
      </c>
      <c r="AZ68" s="326">
        <f t="shared" si="45"/>
        <v>0</v>
      </c>
      <c r="BA68" s="326">
        <f t="shared" si="45"/>
        <v>0</v>
      </c>
      <c r="BB68" s="326">
        <f t="shared" si="45"/>
        <v>0</v>
      </c>
      <c r="BC68" s="326">
        <f t="shared" si="45"/>
        <v>0</v>
      </c>
      <c r="BD68" s="326">
        <f t="shared" si="45"/>
        <v>0</v>
      </c>
      <c r="BE68" s="326">
        <f t="shared" si="45"/>
        <v>0</v>
      </c>
      <c r="BF68" s="326">
        <f t="shared" si="45"/>
        <v>0</v>
      </c>
    </row>
    <row r="69" spans="2:58">
      <c r="B69" s="332"/>
      <c r="C69" s="332"/>
      <c r="D69" s="335"/>
      <c r="E69" s="325" t="s">
        <v>1191</v>
      </c>
      <c r="F69" s="336"/>
      <c r="G69" s="332"/>
      <c r="H69" s="332"/>
      <c r="I69" s="332"/>
      <c r="J69" s="189">
        <f>IFERROR(MAX(0, MIN(L69, IF(DATE(I69, MATCH(H69, {"January","February","March","April","May","June","July","August","September","October","November","December"}, 0), 1) &gt; DATE(2024, 6, 30), 0, DATEDIF(DATE(I69, MATCH(H69, {"January","February","March","April","May","June","July","August","September","October","November","December"}, 0), 1), DATE(2024, 6, 30), "m")))), 0)</f>
        <v>0</v>
      </c>
      <c r="K69" s="189">
        <f>IFERROR(MAX(0, MIN(L69, DATEDIF(DATE(I69, MATCH(H69, {"January","February","March","April","May","June","July","August","September","October","November","December"}, 0), 1), DATE(2025, 6, 30), "m"))), 0)</f>
        <v>0</v>
      </c>
      <c r="L69" s="189">
        <f t="shared" si="38"/>
        <v>0</v>
      </c>
      <c r="M69" s="189">
        <f>IFERROR(INDEX('Drop down options'!$G$1:$G$13, MATCH(H69, 'Drop down options'!$F$1:$F$13, 0)), 0)</f>
        <v>0</v>
      </c>
      <c r="N69" s="352">
        <f t="shared" si="39"/>
        <v>0</v>
      </c>
      <c r="O69" s="326">
        <f t="shared" si="40"/>
        <v>0</v>
      </c>
      <c r="P69" s="193">
        <f t="shared" si="41"/>
        <v>0</v>
      </c>
      <c r="Q69" s="326">
        <f t="shared" si="42"/>
        <v>0</v>
      </c>
      <c r="R69" s="326">
        <f t="shared" si="43"/>
        <v>0</v>
      </c>
      <c r="S69" s="326">
        <f t="shared" ref="S69:BF69" si="46">MAX(0,R69-($N69*12))</f>
        <v>0</v>
      </c>
      <c r="T69" s="326">
        <f t="shared" si="46"/>
        <v>0</v>
      </c>
      <c r="U69" s="326">
        <f t="shared" si="46"/>
        <v>0</v>
      </c>
      <c r="V69" s="326">
        <f t="shared" si="46"/>
        <v>0</v>
      </c>
      <c r="W69" s="326">
        <f t="shared" si="46"/>
        <v>0</v>
      </c>
      <c r="X69" s="326">
        <f t="shared" si="46"/>
        <v>0</v>
      </c>
      <c r="Y69" s="326">
        <f t="shared" si="46"/>
        <v>0</v>
      </c>
      <c r="Z69" s="326">
        <f t="shared" si="46"/>
        <v>0</v>
      </c>
      <c r="AA69" s="326">
        <f t="shared" si="46"/>
        <v>0</v>
      </c>
      <c r="AB69" s="326">
        <f t="shared" si="46"/>
        <v>0</v>
      </c>
      <c r="AC69" s="326">
        <f t="shared" si="46"/>
        <v>0</v>
      </c>
      <c r="AD69" s="326">
        <f t="shared" si="46"/>
        <v>0</v>
      </c>
      <c r="AE69" s="326">
        <f t="shared" si="46"/>
        <v>0</v>
      </c>
      <c r="AF69" s="326">
        <f t="shared" si="46"/>
        <v>0</v>
      </c>
      <c r="AG69" s="326">
        <f t="shared" si="46"/>
        <v>0</v>
      </c>
      <c r="AH69" s="326">
        <f t="shared" si="46"/>
        <v>0</v>
      </c>
      <c r="AI69" s="326">
        <f t="shared" si="46"/>
        <v>0</v>
      </c>
      <c r="AJ69" s="326">
        <f t="shared" si="46"/>
        <v>0</v>
      </c>
      <c r="AK69" s="326">
        <f t="shared" si="46"/>
        <v>0</v>
      </c>
      <c r="AL69" s="326">
        <f t="shared" si="46"/>
        <v>0</v>
      </c>
      <c r="AM69" s="326">
        <f t="shared" si="46"/>
        <v>0</v>
      </c>
      <c r="AN69" s="326">
        <f t="shared" si="46"/>
        <v>0</v>
      </c>
      <c r="AO69" s="326">
        <f t="shared" si="46"/>
        <v>0</v>
      </c>
      <c r="AP69" s="326">
        <f t="shared" si="46"/>
        <v>0</v>
      </c>
      <c r="AQ69" s="326">
        <f t="shared" si="46"/>
        <v>0</v>
      </c>
      <c r="AR69" s="326">
        <f t="shared" si="46"/>
        <v>0</v>
      </c>
      <c r="AS69" s="326">
        <f t="shared" si="46"/>
        <v>0</v>
      </c>
      <c r="AT69" s="326">
        <f t="shared" si="46"/>
        <v>0</v>
      </c>
      <c r="AU69" s="326">
        <f t="shared" si="46"/>
        <v>0</v>
      </c>
      <c r="AV69" s="326">
        <f t="shared" si="46"/>
        <v>0</v>
      </c>
      <c r="AW69" s="326">
        <f t="shared" si="46"/>
        <v>0</v>
      </c>
      <c r="AX69" s="326">
        <f t="shared" si="46"/>
        <v>0</v>
      </c>
      <c r="AY69" s="326">
        <f t="shared" si="46"/>
        <v>0</v>
      </c>
      <c r="AZ69" s="326">
        <f t="shared" si="46"/>
        <v>0</v>
      </c>
      <c r="BA69" s="326">
        <f t="shared" si="46"/>
        <v>0</v>
      </c>
      <c r="BB69" s="326">
        <f t="shared" si="46"/>
        <v>0</v>
      </c>
      <c r="BC69" s="326">
        <f t="shared" si="46"/>
        <v>0</v>
      </c>
      <c r="BD69" s="326">
        <f t="shared" si="46"/>
        <v>0</v>
      </c>
      <c r="BE69" s="326">
        <f t="shared" si="46"/>
        <v>0</v>
      </c>
      <c r="BF69" s="326">
        <f t="shared" si="46"/>
        <v>0</v>
      </c>
    </row>
    <row r="70" spans="2:58">
      <c r="B70" s="332"/>
      <c r="C70" s="332"/>
      <c r="D70" s="335"/>
      <c r="E70" s="325" t="s">
        <v>1191</v>
      </c>
      <c r="F70" s="336"/>
      <c r="G70" s="332"/>
      <c r="H70" s="332"/>
      <c r="I70" s="332"/>
      <c r="J70" s="189">
        <f>IFERROR(MAX(0, MIN(L70, IF(DATE(I70, MATCH(H70, {"January","February","March","April","May","June","July","August","September","October","November","December"}, 0), 1) &gt; DATE(2024, 6, 30), 0, DATEDIF(DATE(I70, MATCH(H70, {"January","February","March","April","May","June","July","August","September","October","November","December"}, 0), 1), DATE(2024, 6, 30), "m")))), 0)</f>
        <v>0</v>
      </c>
      <c r="K70" s="189">
        <f>IFERROR(MAX(0, MIN(L70, DATEDIF(DATE(I70, MATCH(H70, {"January","February","March","April","May","June","July","August","September","October","November","December"}, 0), 1), DATE(2025, 6, 30), "m"))), 0)</f>
        <v>0</v>
      </c>
      <c r="L70" s="189">
        <f t="shared" si="38"/>
        <v>0</v>
      </c>
      <c r="M70" s="189">
        <f>IFERROR(INDEX('Drop down options'!$G$1:$G$13, MATCH(H70, 'Drop down options'!$F$1:$F$13, 0)), 0)</f>
        <v>0</v>
      </c>
      <c r="N70" s="352">
        <f t="shared" si="39"/>
        <v>0</v>
      </c>
      <c r="O70" s="326">
        <f t="shared" si="40"/>
        <v>0</v>
      </c>
      <c r="P70" s="193">
        <f t="shared" si="41"/>
        <v>0</v>
      </c>
      <c r="Q70" s="326">
        <f t="shared" si="42"/>
        <v>0</v>
      </c>
      <c r="R70" s="326">
        <f t="shared" si="43"/>
        <v>0</v>
      </c>
      <c r="S70" s="326">
        <f t="shared" ref="S70:BF70" si="47">MAX(0,R70-($N70*12))</f>
        <v>0</v>
      </c>
      <c r="T70" s="326">
        <f t="shared" si="47"/>
        <v>0</v>
      </c>
      <c r="U70" s="326">
        <f t="shared" si="47"/>
        <v>0</v>
      </c>
      <c r="V70" s="326">
        <f t="shared" si="47"/>
        <v>0</v>
      </c>
      <c r="W70" s="326">
        <f t="shared" si="47"/>
        <v>0</v>
      </c>
      <c r="X70" s="326">
        <f t="shared" si="47"/>
        <v>0</v>
      </c>
      <c r="Y70" s="326">
        <f t="shared" si="47"/>
        <v>0</v>
      </c>
      <c r="Z70" s="326">
        <f t="shared" si="47"/>
        <v>0</v>
      </c>
      <c r="AA70" s="326">
        <f t="shared" si="47"/>
        <v>0</v>
      </c>
      <c r="AB70" s="326">
        <f t="shared" si="47"/>
        <v>0</v>
      </c>
      <c r="AC70" s="326">
        <f t="shared" si="47"/>
        <v>0</v>
      </c>
      <c r="AD70" s="326">
        <f t="shared" si="47"/>
        <v>0</v>
      </c>
      <c r="AE70" s="326">
        <f t="shared" si="47"/>
        <v>0</v>
      </c>
      <c r="AF70" s="326">
        <f t="shared" si="47"/>
        <v>0</v>
      </c>
      <c r="AG70" s="326">
        <f t="shared" si="47"/>
        <v>0</v>
      </c>
      <c r="AH70" s="326">
        <f t="shared" si="47"/>
        <v>0</v>
      </c>
      <c r="AI70" s="326">
        <f t="shared" si="47"/>
        <v>0</v>
      </c>
      <c r="AJ70" s="326">
        <f t="shared" si="47"/>
        <v>0</v>
      </c>
      <c r="AK70" s="326">
        <f t="shared" si="47"/>
        <v>0</v>
      </c>
      <c r="AL70" s="326">
        <f t="shared" si="47"/>
        <v>0</v>
      </c>
      <c r="AM70" s="326">
        <f t="shared" si="47"/>
        <v>0</v>
      </c>
      <c r="AN70" s="326">
        <f t="shared" si="47"/>
        <v>0</v>
      </c>
      <c r="AO70" s="326">
        <f t="shared" si="47"/>
        <v>0</v>
      </c>
      <c r="AP70" s="326">
        <f t="shared" si="47"/>
        <v>0</v>
      </c>
      <c r="AQ70" s="326">
        <f t="shared" si="47"/>
        <v>0</v>
      </c>
      <c r="AR70" s="326">
        <f t="shared" si="47"/>
        <v>0</v>
      </c>
      <c r="AS70" s="326">
        <f t="shared" si="47"/>
        <v>0</v>
      </c>
      <c r="AT70" s="326">
        <f t="shared" si="47"/>
        <v>0</v>
      </c>
      <c r="AU70" s="326">
        <f t="shared" si="47"/>
        <v>0</v>
      </c>
      <c r="AV70" s="326">
        <f t="shared" si="47"/>
        <v>0</v>
      </c>
      <c r="AW70" s="326">
        <f t="shared" si="47"/>
        <v>0</v>
      </c>
      <c r="AX70" s="326">
        <f t="shared" si="47"/>
        <v>0</v>
      </c>
      <c r="AY70" s="326">
        <f t="shared" si="47"/>
        <v>0</v>
      </c>
      <c r="AZ70" s="326">
        <f t="shared" si="47"/>
        <v>0</v>
      </c>
      <c r="BA70" s="326">
        <f t="shared" si="47"/>
        <v>0</v>
      </c>
      <c r="BB70" s="326">
        <f t="shared" si="47"/>
        <v>0</v>
      </c>
      <c r="BC70" s="326">
        <f t="shared" si="47"/>
        <v>0</v>
      </c>
      <c r="BD70" s="326">
        <f t="shared" si="47"/>
        <v>0</v>
      </c>
      <c r="BE70" s="326">
        <f t="shared" si="47"/>
        <v>0</v>
      </c>
      <c r="BF70" s="326">
        <f t="shared" si="47"/>
        <v>0</v>
      </c>
    </row>
    <row r="71" spans="2:58">
      <c r="B71" s="332"/>
      <c r="C71" s="332"/>
      <c r="D71" s="335"/>
      <c r="E71" s="325" t="s">
        <v>1191</v>
      </c>
      <c r="F71" s="336"/>
      <c r="G71" s="332"/>
      <c r="H71" s="332"/>
      <c r="I71" s="332"/>
      <c r="J71" s="189">
        <f>IFERROR(MAX(0, MIN(L71, IF(DATE(I71, MATCH(H71, {"January","February","March","April","May","June","July","August","September","October","November","December"}, 0), 1) &gt; DATE(2024, 6, 30), 0, DATEDIF(DATE(I71, MATCH(H71, {"January","February","March","April","May","June","July","August","September","October","November","December"}, 0), 1), DATE(2024, 6, 30), "m")))), 0)</f>
        <v>0</v>
      </c>
      <c r="K71" s="189">
        <f>IFERROR(MAX(0, MIN(L71, DATEDIF(DATE(I71, MATCH(H71, {"January","February","March","April","May","June","July","August","September","October","November","December"}, 0), 1), DATE(2025, 6, 30), "m"))), 0)</f>
        <v>0</v>
      </c>
      <c r="L71" s="189">
        <f t="shared" si="38"/>
        <v>0</v>
      </c>
      <c r="M71" s="189">
        <f>IFERROR(INDEX('Drop down options'!$G$1:$G$13, MATCH(H71, 'Drop down options'!$F$1:$F$13, 0)), 0)</f>
        <v>0</v>
      </c>
      <c r="N71" s="352">
        <f t="shared" si="39"/>
        <v>0</v>
      </c>
      <c r="O71" s="326">
        <f t="shared" si="40"/>
        <v>0</v>
      </c>
      <c r="P71" s="193">
        <f t="shared" si="41"/>
        <v>0</v>
      </c>
      <c r="Q71" s="326">
        <f t="shared" si="42"/>
        <v>0</v>
      </c>
      <c r="R71" s="326">
        <f t="shared" si="43"/>
        <v>0</v>
      </c>
      <c r="S71" s="326">
        <f t="shared" ref="S71:BF71" si="48">MAX(0,R71-($N71*12))</f>
        <v>0</v>
      </c>
      <c r="T71" s="326">
        <f t="shared" si="48"/>
        <v>0</v>
      </c>
      <c r="U71" s="326">
        <f t="shared" si="48"/>
        <v>0</v>
      </c>
      <c r="V71" s="326">
        <f t="shared" si="48"/>
        <v>0</v>
      </c>
      <c r="W71" s="326">
        <f t="shared" si="48"/>
        <v>0</v>
      </c>
      <c r="X71" s="326">
        <f t="shared" si="48"/>
        <v>0</v>
      </c>
      <c r="Y71" s="326">
        <f t="shared" si="48"/>
        <v>0</v>
      </c>
      <c r="Z71" s="326">
        <f t="shared" si="48"/>
        <v>0</v>
      </c>
      <c r="AA71" s="326">
        <f t="shared" si="48"/>
        <v>0</v>
      </c>
      <c r="AB71" s="326">
        <f t="shared" si="48"/>
        <v>0</v>
      </c>
      <c r="AC71" s="326">
        <f t="shared" si="48"/>
        <v>0</v>
      </c>
      <c r="AD71" s="326">
        <f t="shared" si="48"/>
        <v>0</v>
      </c>
      <c r="AE71" s="326">
        <f t="shared" si="48"/>
        <v>0</v>
      </c>
      <c r="AF71" s="326">
        <f t="shared" si="48"/>
        <v>0</v>
      </c>
      <c r="AG71" s="326">
        <f t="shared" si="48"/>
        <v>0</v>
      </c>
      <c r="AH71" s="326">
        <f t="shared" si="48"/>
        <v>0</v>
      </c>
      <c r="AI71" s="326">
        <f t="shared" si="48"/>
        <v>0</v>
      </c>
      <c r="AJ71" s="326">
        <f t="shared" si="48"/>
        <v>0</v>
      </c>
      <c r="AK71" s="326">
        <f t="shared" si="48"/>
        <v>0</v>
      </c>
      <c r="AL71" s="326">
        <f t="shared" si="48"/>
        <v>0</v>
      </c>
      <c r="AM71" s="326">
        <f t="shared" si="48"/>
        <v>0</v>
      </c>
      <c r="AN71" s="326">
        <f t="shared" si="48"/>
        <v>0</v>
      </c>
      <c r="AO71" s="326">
        <f t="shared" si="48"/>
        <v>0</v>
      </c>
      <c r="AP71" s="326">
        <f t="shared" si="48"/>
        <v>0</v>
      </c>
      <c r="AQ71" s="326">
        <f t="shared" si="48"/>
        <v>0</v>
      </c>
      <c r="AR71" s="326">
        <f t="shared" si="48"/>
        <v>0</v>
      </c>
      <c r="AS71" s="326">
        <f t="shared" si="48"/>
        <v>0</v>
      </c>
      <c r="AT71" s="326">
        <f t="shared" si="48"/>
        <v>0</v>
      </c>
      <c r="AU71" s="326">
        <f t="shared" si="48"/>
        <v>0</v>
      </c>
      <c r="AV71" s="326">
        <f t="shared" si="48"/>
        <v>0</v>
      </c>
      <c r="AW71" s="326">
        <f t="shared" si="48"/>
        <v>0</v>
      </c>
      <c r="AX71" s="326">
        <f t="shared" si="48"/>
        <v>0</v>
      </c>
      <c r="AY71" s="326">
        <f t="shared" si="48"/>
        <v>0</v>
      </c>
      <c r="AZ71" s="326">
        <f t="shared" si="48"/>
        <v>0</v>
      </c>
      <c r="BA71" s="326">
        <f t="shared" si="48"/>
        <v>0</v>
      </c>
      <c r="BB71" s="326">
        <f t="shared" si="48"/>
        <v>0</v>
      </c>
      <c r="BC71" s="326">
        <f t="shared" si="48"/>
        <v>0</v>
      </c>
      <c r="BD71" s="326">
        <f t="shared" si="48"/>
        <v>0</v>
      </c>
      <c r="BE71" s="326">
        <f t="shared" si="48"/>
        <v>0</v>
      </c>
      <c r="BF71" s="326">
        <f t="shared" si="48"/>
        <v>0</v>
      </c>
    </row>
    <row r="72" spans="2:58">
      <c r="B72" s="332"/>
      <c r="C72" s="332"/>
      <c r="D72" s="335"/>
      <c r="E72" s="325" t="s">
        <v>1191</v>
      </c>
      <c r="F72" s="336"/>
      <c r="G72" s="332"/>
      <c r="H72" s="332"/>
      <c r="I72" s="332"/>
      <c r="J72" s="189">
        <f>IFERROR(MAX(0, MIN(L72, IF(DATE(I72, MATCH(H72, {"January","February","March","April","May","June","July","August","September","October","November","December"}, 0), 1) &gt; DATE(2024, 6, 30), 0, DATEDIF(DATE(I72, MATCH(H72, {"January","February","March","April","May","June","July","August","September","October","November","December"}, 0), 1), DATE(2024, 6, 30), "m")))), 0)</f>
        <v>0</v>
      </c>
      <c r="K72" s="189">
        <f>IFERROR(MAX(0, MIN(L72, DATEDIF(DATE(I72, MATCH(H72, {"January","February","March","April","May","June","July","August","September","October","November","December"}, 0), 1), DATE(2025, 6, 30), "m"))), 0)</f>
        <v>0</v>
      </c>
      <c r="L72" s="189">
        <f t="shared" si="38"/>
        <v>0</v>
      </c>
      <c r="M72" s="189">
        <f>IFERROR(INDEX('Drop down options'!$G$1:$G$13, MATCH(H72, 'Drop down options'!$F$1:$F$13, 0)), 0)</f>
        <v>0</v>
      </c>
      <c r="N72" s="352">
        <f t="shared" si="39"/>
        <v>0</v>
      </c>
      <c r="O72" s="326">
        <f t="shared" si="40"/>
        <v>0</v>
      </c>
      <c r="P72" s="193">
        <f t="shared" si="41"/>
        <v>0</v>
      </c>
      <c r="Q72" s="326">
        <f t="shared" si="42"/>
        <v>0</v>
      </c>
      <c r="R72" s="326">
        <f t="shared" si="43"/>
        <v>0</v>
      </c>
      <c r="S72" s="326">
        <f t="shared" ref="S72:BF72" si="49">MAX(0,R72-($N72*12))</f>
        <v>0</v>
      </c>
      <c r="T72" s="326">
        <f t="shared" si="49"/>
        <v>0</v>
      </c>
      <c r="U72" s="326">
        <f t="shared" si="49"/>
        <v>0</v>
      </c>
      <c r="V72" s="326">
        <f t="shared" si="49"/>
        <v>0</v>
      </c>
      <c r="W72" s="326">
        <f t="shared" si="49"/>
        <v>0</v>
      </c>
      <c r="X72" s="326">
        <f t="shared" si="49"/>
        <v>0</v>
      </c>
      <c r="Y72" s="326">
        <f t="shared" si="49"/>
        <v>0</v>
      </c>
      <c r="Z72" s="326">
        <f t="shared" si="49"/>
        <v>0</v>
      </c>
      <c r="AA72" s="326">
        <f t="shared" si="49"/>
        <v>0</v>
      </c>
      <c r="AB72" s="326">
        <f t="shared" si="49"/>
        <v>0</v>
      </c>
      <c r="AC72" s="326">
        <f t="shared" si="49"/>
        <v>0</v>
      </c>
      <c r="AD72" s="326">
        <f t="shared" si="49"/>
        <v>0</v>
      </c>
      <c r="AE72" s="326">
        <f t="shared" si="49"/>
        <v>0</v>
      </c>
      <c r="AF72" s="326">
        <f t="shared" si="49"/>
        <v>0</v>
      </c>
      <c r="AG72" s="326">
        <f t="shared" si="49"/>
        <v>0</v>
      </c>
      <c r="AH72" s="326">
        <f t="shared" si="49"/>
        <v>0</v>
      </c>
      <c r="AI72" s="326">
        <f t="shared" si="49"/>
        <v>0</v>
      </c>
      <c r="AJ72" s="326">
        <f t="shared" si="49"/>
        <v>0</v>
      </c>
      <c r="AK72" s="326">
        <f t="shared" si="49"/>
        <v>0</v>
      </c>
      <c r="AL72" s="326">
        <f t="shared" si="49"/>
        <v>0</v>
      </c>
      <c r="AM72" s="326">
        <f t="shared" si="49"/>
        <v>0</v>
      </c>
      <c r="AN72" s="326">
        <f t="shared" si="49"/>
        <v>0</v>
      </c>
      <c r="AO72" s="326">
        <f t="shared" si="49"/>
        <v>0</v>
      </c>
      <c r="AP72" s="326">
        <f t="shared" si="49"/>
        <v>0</v>
      </c>
      <c r="AQ72" s="326">
        <f t="shared" si="49"/>
        <v>0</v>
      </c>
      <c r="AR72" s="326">
        <f t="shared" si="49"/>
        <v>0</v>
      </c>
      <c r="AS72" s="326">
        <f t="shared" si="49"/>
        <v>0</v>
      </c>
      <c r="AT72" s="326">
        <f t="shared" si="49"/>
        <v>0</v>
      </c>
      <c r="AU72" s="326">
        <f t="shared" si="49"/>
        <v>0</v>
      </c>
      <c r="AV72" s="326">
        <f t="shared" si="49"/>
        <v>0</v>
      </c>
      <c r="AW72" s="326">
        <f t="shared" si="49"/>
        <v>0</v>
      </c>
      <c r="AX72" s="326">
        <f t="shared" si="49"/>
        <v>0</v>
      </c>
      <c r="AY72" s="326">
        <f t="shared" si="49"/>
        <v>0</v>
      </c>
      <c r="AZ72" s="326">
        <f t="shared" si="49"/>
        <v>0</v>
      </c>
      <c r="BA72" s="326">
        <f t="shared" si="49"/>
        <v>0</v>
      </c>
      <c r="BB72" s="326">
        <f t="shared" si="49"/>
        <v>0</v>
      </c>
      <c r="BC72" s="326">
        <f t="shared" si="49"/>
        <v>0</v>
      </c>
      <c r="BD72" s="326">
        <f t="shared" si="49"/>
        <v>0</v>
      </c>
      <c r="BE72" s="326">
        <f t="shared" si="49"/>
        <v>0</v>
      </c>
      <c r="BF72" s="326">
        <f t="shared" si="49"/>
        <v>0</v>
      </c>
    </row>
    <row r="73" spans="2:58">
      <c r="B73" s="332"/>
      <c r="C73" s="332"/>
      <c r="D73" s="335"/>
      <c r="E73" s="325" t="s">
        <v>1191</v>
      </c>
      <c r="F73" s="336"/>
      <c r="G73" s="332"/>
      <c r="H73" s="332"/>
      <c r="I73" s="332"/>
      <c r="J73" s="189">
        <f>IFERROR(MAX(0, MIN(L73, IF(DATE(I73, MATCH(H73, {"January","February","March","April","May","June","July","August","September","October","November","December"}, 0), 1) &gt; DATE(2024, 6, 30), 0, DATEDIF(DATE(I73, MATCH(H73, {"January","February","March","April","May","June","July","August","September","October","November","December"}, 0), 1), DATE(2024, 6, 30), "m")))), 0)</f>
        <v>0</v>
      </c>
      <c r="K73" s="189">
        <f>IFERROR(MAX(0, MIN(L73, DATEDIF(DATE(I73, MATCH(H73, {"January","February","March","April","May","June","July","August","September","October","November","December"}, 0), 1), DATE(2025, 6, 30), "m"))), 0)</f>
        <v>0</v>
      </c>
      <c r="L73" s="189">
        <f t="shared" si="38"/>
        <v>0</v>
      </c>
      <c r="M73" s="189">
        <f>IFERROR(INDEX('Drop down options'!$G$1:$G$13, MATCH(H73, 'Drop down options'!$F$1:$F$13, 0)), 0)</f>
        <v>0</v>
      </c>
      <c r="N73" s="352">
        <f t="shared" si="39"/>
        <v>0</v>
      </c>
      <c r="O73" s="326">
        <f t="shared" si="40"/>
        <v>0</v>
      </c>
      <c r="P73" s="193">
        <f t="shared" si="41"/>
        <v>0</v>
      </c>
      <c r="Q73" s="326">
        <f t="shared" si="42"/>
        <v>0</v>
      </c>
      <c r="R73" s="326">
        <f t="shared" si="43"/>
        <v>0</v>
      </c>
      <c r="S73" s="326">
        <f t="shared" ref="S73:BF73" si="50">MAX(0,R73-($N73*12))</f>
        <v>0</v>
      </c>
      <c r="T73" s="326">
        <f t="shared" si="50"/>
        <v>0</v>
      </c>
      <c r="U73" s="326">
        <f t="shared" si="50"/>
        <v>0</v>
      </c>
      <c r="V73" s="326">
        <f t="shared" si="50"/>
        <v>0</v>
      </c>
      <c r="W73" s="326">
        <f t="shared" si="50"/>
        <v>0</v>
      </c>
      <c r="X73" s="326">
        <f t="shared" si="50"/>
        <v>0</v>
      </c>
      <c r="Y73" s="326">
        <f t="shared" si="50"/>
        <v>0</v>
      </c>
      <c r="Z73" s="326">
        <f t="shared" si="50"/>
        <v>0</v>
      </c>
      <c r="AA73" s="326">
        <f t="shared" si="50"/>
        <v>0</v>
      </c>
      <c r="AB73" s="326">
        <f t="shared" si="50"/>
        <v>0</v>
      </c>
      <c r="AC73" s="326">
        <f t="shared" si="50"/>
        <v>0</v>
      </c>
      <c r="AD73" s="326">
        <f t="shared" si="50"/>
        <v>0</v>
      </c>
      <c r="AE73" s="326">
        <f t="shared" si="50"/>
        <v>0</v>
      </c>
      <c r="AF73" s="326">
        <f t="shared" si="50"/>
        <v>0</v>
      </c>
      <c r="AG73" s="326">
        <f t="shared" si="50"/>
        <v>0</v>
      </c>
      <c r="AH73" s="326">
        <f t="shared" si="50"/>
        <v>0</v>
      </c>
      <c r="AI73" s="326">
        <f t="shared" si="50"/>
        <v>0</v>
      </c>
      <c r="AJ73" s="326">
        <f t="shared" si="50"/>
        <v>0</v>
      </c>
      <c r="AK73" s="326">
        <f t="shared" si="50"/>
        <v>0</v>
      </c>
      <c r="AL73" s="326">
        <f t="shared" si="50"/>
        <v>0</v>
      </c>
      <c r="AM73" s="326">
        <f t="shared" si="50"/>
        <v>0</v>
      </c>
      <c r="AN73" s="326">
        <f t="shared" si="50"/>
        <v>0</v>
      </c>
      <c r="AO73" s="326">
        <f t="shared" si="50"/>
        <v>0</v>
      </c>
      <c r="AP73" s="326">
        <f t="shared" si="50"/>
        <v>0</v>
      </c>
      <c r="AQ73" s="326">
        <f t="shared" si="50"/>
        <v>0</v>
      </c>
      <c r="AR73" s="326">
        <f t="shared" si="50"/>
        <v>0</v>
      </c>
      <c r="AS73" s="326">
        <f t="shared" si="50"/>
        <v>0</v>
      </c>
      <c r="AT73" s="326">
        <f t="shared" si="50"/>
        <v>0</v>
      </c>
      <c r="AU73" s="326">
        <f t="shared" si="50"/>
        <v>0</v>
      </c>
      <c r="AV73" s="326">
        <f t="shared" si="50"/>
        <v>0</v>
      </c>
      <c r="AW73" s="326">
        <f t="shared" si="50"/>
        <v>0</v>
      </c>
      <c r="AX73" s="326">
        <f t="shared" si="50"/>
        <v>0</v>
      </c>
      <c r="AY73" s="326">
        <f t="shared" si="50"/>
        <v>0</v>
      </c>
      <c r="AZ73" s="326">
        <f t="shared" si="50"/>
        <v>0</v>
      </c>
      <c r="BA73" s="326">
        <f t="shared" si="50"/>
        <v>0</v>
      </c>
      <c r="BB73" s="326">
        <f t="shared" si="50"/>
        <v>0</v>
      </c>
      <c r="BC73" s="326">
        <f t="shared" si="50"/>
        <v>0</v>
      </c>
      <c r="BD73" s="326">
        <f t="shared" si="50"/>
        <v>0</v>
      </c>
      <c r="BE73" s="326">
        <f t="shared" si="50"/>
        <v>0</v>
      </c>
      <c r="BF73" s="326">
        <f t="shared" si="50"/>
        <v>0</v>
      </c>
    </row>
    <row r="74" spans="2:58">
      <c r="B74" s="332"/>
      <c r="C74" s="332"/>
      <c r="D74" s="335"/>
      <c r="E74" s="325" t="s">
        <v>1191</v>
      </c>
      <c r="F74" s="336"/>
      <c r="G74" s="332"/>
      <c r="H74" s="332"/>
      <c r="I74" s="332"/>
      <c r="J74" s="189">
        <f>IFERROR(MAX(0, MIN(L74, IF(DATE(I74, MATCH(H74, {"January","February","March","April","May","June","July","August","September","October","November","December"}, 0), 1) &gt; DATE(2024, 6, 30), 0, DATEDIF(DATE(I74, MATCH(H74, {"January","February","March","April","May","June","July","August","September","October","November","December"}, 0), 1), DATE(2024, 6, 30), "m")))), 0)</f>
        <v>0</v>
      </c>
      <c r="K74" s="189">
        <f>IFERROR(MAX(0, MIN(L74, DATEDIF(DATE(I74, MATCH(H74, {"January","February","March","April","May","June","July","August","September","October","November","December"}, 0), 1), DATE(2025, 6, 30), "m"))), 0)</f>
        <v>0</v>
      </c>
      <c r="L74" s="189">
        <f t="shared" si="38"/>
        <v>0</v>
      </c>
      <c r="M74" s="189">
        <f>IFERROR(INDEX('Drop down options'!$G$1:$G$13, MATCH(H74, 'Drop down options'!$F$1:$F$13, 0)), 0)</f>
        <v>0</v>
      </c>
      <c r="N74" s="352">
        <f t="shared" si="39"/>
        <v>0</v>
      </c>
      <c r="O74" s="326">
        <f t="shared" si="40"/>
        <v>0</v>
      </c>
      <c r="P74" s="193">
        <f t="shared" si="41"/>
        <v>0</v>
      </c>
      <c r="Q74" s="326">
        <f t="shared" si="42"/>
        <v>0</v>
      </c>
      <c r="R74" s="326">
        <f t="shared" si="43"/>
        <v>0</v>
      </c>
      <c r="S74" s="326">
        <f t="shared" ref="S74:BF74" si="51">MAX(0,R74-($N74*12))</f>
        <v>0</v>
      </c>
      <c r="T74" s="326">
        <f t="shared" si="51"/>
        <v>0</v>
      </c>
      <c r="U74" s="326">
        <f t="shared" si="51"/>
        <v>0</v>
      </c>
      <c r="V74" s="326">
        <f t="shared" si="51"/>
        <v>0</v>
      </c>
      <c r="W74" s="326">
        <f t="shared" si="51"/>
        <v>0</v>
      </c>
      <c r="X74" s="326">
        <f t="shared" si="51"/>
        <v>0</v>
      </c>
      <c r="Y74" s="326">
        <f t="shared" si="51"/>
        <v>0</v>
      </c>
      <c r="Z74" s="326">
        <f t="shared" si="51"/>
        <v>0</v>
      </c>
      <c r="AA74" s="326">
        <f t="shared" si="51"/>
        <v>0</v>
      </c>
      <c r="AB74" s="326">
        <f t="shared" si="51"/>
        <v>0</v>
      </c>
      <c r="AC74" s="326">
        <f t="shared" si="51"/>
        <v>0</v>
      </c>
      <c r="AD74" s="326">
        <f t="shared" si="51"/>
        <v>0</v>
      </c>
      <c r="AE74" s="326">
        <f t="shared" si="51"/>
        <v>0</v>
      </c>
      <c r="AF74" s="326">
        <f t="shared" si="51"/>
        <v>0</v>
      </c>
      <c r="AG74" s="326">
        <f t="shared" si="51"/>
        <v>0</v>
      </c>
      <c r="AH74" s="326">
        <f t="shared" si="51"/>
        <v>0</v>
      </c>
      <c r="AI74" s="326">
        <f t="shared" si="51"/>
        <v>0</v>
      </c>
      <c r="AJ74" s="326">
        <f t="shared" si="51"/>
        <v>0</v>
      </c>
      <c r="AK74" s="326">
        <f t="shared" si="51"/>
        <v>0</v>
      </c>
      <c r="AL74" s="326">
        <f t="shared" si="51"/>
        <v>0</v>
      </c>
      <c r="AM74" s="326">
        <f t="shared" si="51"/>
        <v>0</v>
      </c>
      <c r="AN74" s="326">
        <f t="shared" si="51"/>
        <v>0</v>
      </c>
      <c r="AO74" s="326">
        <f t="shared" si="51"/>
        <v>0</v>
      </c>
      <c r="AP74" s="326">
        <f t="shared" si="51"/>
        <v>0</v>
      </c>
      <c r="AQ74" s="326">
        <f t="shared" si="51"/>
        <v>0</v>
      </c>
      <c r="AR74" s="326">
        <f t="shared" si="51"/>
        <v>0</v>
      </c>
      <c r="AS74" s="326">
        <f t="shared" si="51"/>
        <v>0</v>
      </c>
      <c r="AT74" s="326">
        <f t="shared" si="51"/>
        <v>0</v>
      </c>
      <c r="AU74" s="326">
        <f t="shared" si="51"/>
        <v>0</v>
      </c>
      <c r="AV74" s="326">
        <f t="shared" si="51"/>
        <v>0</v>
      </c>
      <c r="AW74" s="326">
        <f t="shared" si="51"/>
        <v>0</v>
      </c>
      <c r="AX74" s="326">
        <f t="shared" si="51"/>
        <v>0</v>
      </c>
      <c r="AY74" s="326">
        <f t="shared" si="51"/>
        <v>0</v>
      </c>
      <c r="AZ74" s="326">
        <f t="shared" si="51"/>
        <v>0</v>
      </c>
      <c r="BA74" s="326">
        <f t="shared" si="51"/>
        <v>0</v>
      </c>
      <c r="BB74" s="326">
        <f t="shared" si="51"/>
        <v>0</v>
      </c>
      <c r="BC74" s="326">
        <f t="shared" si="51"/>
        <v>0</v>
      </c>
      <c r="BD74" s="326">
        <f t="shared" si="51"/>
        <v>0</v>
      </c>
      <c r="BE74" s="326">
        <f t="shared" si="51"/>
        <v>0</v>
      </c>
      <c r="BF74" s="326">
        <f t="shared" si="51"/>
        <v>0</v>
      </c>
    </row>
    <row r="75" spans="2:58">
      <c r="B75" s="332"/>
      <c r="C75" s="332"/>
      <c r="D75" s="335"/>
      <c r="E75" s="325" t="s">
        <v>1191</v>
      </c>
      <c r="F75" s="336"/>
      <c r="G75" s="332"/>
      <c r="H75" s="332"/>
      <c r="I75" s="332"/>
      <c r="J75" s="189">
        <f>IFERROR(MAX(0, MIN(L75, IF(DATE(I75, MATCH(H75, {"January","February","March","April","May","June","July","August","September","October","November","December"}, 0), 1) &gt; DATE(2024, 6, 30), 0, DATEDIF(DATE(I75, MATCH(H75, {"January","February","March","April","May","June","July","August","September","October","November","December"}, 0), 1), DATE(2024, 6, 30), "m")))), 0)</f>
        <v>0</v>
      </c>
      <c r="K75" s="189">
        <f>IFERROR(MAX(0, MIN(L75, DATEDIF(DATE(I75, MATCH(H75, {"January","February","March","April","May","June","July","August","September","October","November","December"}, 0), 1), DATE(2025, 6, 30), "m"))), 0)</f>
        <v>0</v>
      </c>
      <c r="L75" s="189">
        <f t="shared" si="38"/>
        <v>0</v>
      </c>
      <c r="M75" s="189">
        <f>IFERROR(INDEX('Drop down options'!$G$1:$G$13, MATCH(H75, 'Drop down options'!$F$1:$F$13, 0)), 0)</f>
        <v>0</v>
      </c>
      <c r="N75" s="352">
        <f t="shared" si="39"/>
        <v>0</v>
      </c>
      <c r="O75" s="326">
        <f t="shared" si="40"/>
        <v>0</v>
      </c>
      <c r="P75" s="193">
        <f t="shared" si="41"/>
        <v>0</v>
      </c>
      <c r="Q75" s="326">
        <f t="shared" si="42"/>
        <v>0</v>
      </c>
      <c r="R75" s="326">
        <f t="shared" si="43"/>
        <v>0</v>
      </c>
      <c r="S75" s="326">
        <f t="shared" ref="S75:BF75" si="52">MAX(0,R75-($N75*12))</f>
        <v>0</v>
      </c>
      <c r="T75" s="326">
        <f t="shared" si="52"/>
        <v>0</v>
      </c>
      <c r="U75" s="326">
        <f t="shared" si="52"/>
        <v>0</v>
      </c>
      <c r="V75" s="326">
        <f t="shared" si="52"/>
        <v>0</v>
      </c>
      <c r="W75" s="326">
        <f t="shared" si="52"/>
        <v>0</v>
      </c>
      <c r="X75" s="326">
        <f t="shared" si="52"/>
        <v>0</v>
      </c>
      <c r="Y75" s="326">
        <f t="shared" si="52"/>
        <v>0</v>
      </c>
      <c r="Z75" s="326">
        <f t="shared" si="52"/>
        <v>0</v>
      </c>
      <c r="AA75" s="326">
        <f t="shared" si="52"/>
        <v>0</v>
      </c>
      <c r="AB75" s="326">
        <f t="shared" si="52"/>
        <v>0</v>
      </c>
      <c r="AC75" s="326">
        <f t="shared" si="52"/>
        <v>0</v>
      </c>
      <c r="AD75" s="326">
        <f t="shared" si="52"/>
        <v>0</v>
      </c>
      <c r="AE75" s="326">
        <f t="shared" si="52"/>
        <v>0</v>
      </c>
      <c r="AF75" s="326">
        <f t="shared" si="52"/>
        <v>0</v>
      </c>
      <c r="AG75" s="326">
        <f t="shared" si="52"/>
        <v>0</v>
      </c>
      <c r="AH75" s="326">
        <f t="shared" si="52"/>
        <v>0</v>
      </c>
      <c r="AI75" s="326">
        <f t="shared" si="52"/>
        <v>0</v>
      </c>
      <c r="AJ75" s="326">
        <f t="shared" si="52"/>
        <v>0</v>
      </c>
      <c r="AK75" s="326">
        <f t="shared" si="52"/>
        <v>0</v>
      </c>
      <c r="AL75" s="326">
        <f t="shared" si="52"/>
        <v>0</v>
      </c>
      <c r="AM75" s="326">
        <f t="shared" si="52"/>
        <v>0</v>
      </c>
      <c r="AN75" s="326">
        <f t="shared" si="52"/>
        <v>0</v>
      </c>
      <c r="AO75" s="326">
        <f t="shared" si="52"/>
        <v>0</v>
      </c>
      <c r="AP75" s="326">
        <f t="shared" si="52"/>
        <v>0</v>
      </c>
      <c r="AQ75" s="326">
        <f t="shared" si="52"/>
        <v>0</v>
      </c>
      <c r="AR75" s="326">
        <f t="shared" si="52"/>
        <v>0</v>
      </c>
      <c r="AS75" s="326">
        <f t="shared" si="52"/>
        <v>0</v>
      </c>
      <c r="AT75" s="326">
        <f t="shared" si="52"/>
        <v>0</v>
      </c>
      <c r="AU75" s="326">
        <f t="shared" si="52"/>
        <v>0</v>
      </c>
      <c r="AV75" s="326">
        <f t="shared" si="52"/>
        <v>0</v>
      </c>
      <c r="AW75" s="326">
        <f t="shared" si="52"/>
        <v>0</v>
      </c>
      <c r="AX75" s="326">
        <f t="shared" si="52"/>
        <v>0</v>
      </c>
      <c r="AY75" s="326">
        <f t="shared" si="52"/>
        <v>0</v>
      </c>
      <c r="AZ75" s="326">
        <f t="shared" si="52"/>
        <v>0</v>
      </c>
      <c r="BA75" s="326">
        <f t="shared" si="52"/>
        <v>0</v>
      </c>
      <c r="BB75" s="326">
        <f t="shared" si="52"/>
        <v>0</v>
      </c>
      <c r="BC75" s="326">
        <f t="shared" si="52"/>
        <v>0</v>
      </c>
      <c r="BD75" s="326">
        <f t="shared" si="52"/>
        <v>0</v>
      </c>
      <c r="BE75" s="326">
        <f t="shared" si="52"/>
        <v>0</v>
      </c>
      <c r="BF75" s="326">
        <f t="shared" si="52"/>
        <v>0</v>
      </c>
    </row>
    <row r="76" spans="2:58">
      <c r="B76" s="332"/>
      <c r="C76" s="332"/>
      <c r="D76" s="335"/>
      <c r="E76" s="325" t="s">
        <v>1191</v>
      </c>
      <c r="F76" s="336"/>
      <c r="G76" s="332"/>
      <c r="H76" s="332"/>
      <c r="I76" s="332"/>
      <c r="J76" s="189">
        <f>IFERROR(MAX(0, MIN(L76, IF(DATE(I76, MATCH(H76, {"January","February","March","April","May","June","July","August","September","October","November","December"}, 0), 1) &gt; DATE(2024, 6, 30), 0, DATEDIF(DATE(I76, MATCH(H76, {"January","February","March","April","May","June","July","August","September","October","November","December"}, 0), 1), DATE(2024, 6, 30), "m")))), 0)</f>
        <v>0</v>
      </c>
      <c r="K76" s="189">
        <f>IFERROR(MAX(0, MIN(L76, DATEDIF(DATE(I76, MATCH(H76, {"January","February","March","April","May","June","July","August","September","October","November","December"}, 0), 1), DATE(2025, 6, 30), "m"))), 0)</f>
        <v>0</v>
      </c>
      <c r="L76" s="189">
        <f t="shared" si="38"/>
        <v>0</v>
      </c>
      <c r="M76" s="189">
        <f>IFERROR(INDEX('Drop down options'!$G$1:$G$13, MATCH(H76, 'Drop down options'!$F$1:$F$13, 0)), 0)</f>
        <v>0</v>
      </c>
      <c r="N76" s="352">
        <f t="shared" si="39"/>
        <v>0</v>
      </c>
      <c r="O76" s="326">
        <f t="shared" si="40"/>
        <v>0</v>
      </c>
      <c r="P76" s="193">
        <f t="shared" si="41"/>
        <v>0</v>
      </c>
      <c r="Q76" s="326">
        <f t="shared" si="42"/>
        <v>0</v>
      </c>
      <c r="R76" s="326">
        <f t="shared" si="43"/>
        <v>0</v>
      </c>
      <c r="S76" s="326">
        <f t="shared" ref="S76:BF76" si="53">MAX(0,R76-($N76*12))</f>
        <v>0</v>
      </c>
      <c r="T76" s="326">
        <f t="shared" si="53"/>
        <v>0</v>
      </c>
      <c r="U76" s="326">
        <f t="shared" si="53"/>
        <v>0</v>
      </c>
      <c r="V76" s="326">
        <f t="shared" si="53"/>
        <v>0</v>
      </c>
      <c r="W76" s="326">
        <f t="shared" si="53"/>
        <v>0</v>
      </c>
      <c r="X76" s="326">
        <f t="shared" si="53"/>
        <v>0</v>
      </c>
      <c r="Y76" s="326">
        <f t="shared" si="53"/>
        <v>0</v>
      </c>
      <c r="Z76" s="326">
        <f t="shared" si="53"/>
        <v>0</v>
      </c>
      <c r="AA76" s="326">
        <f t="shared" si="53"/>
        <v>0</v>
      </c>
      <c r="AB76" s="326">
        <f t="shared" si="53"/>
        <v>0</v>
      </c>
      <c r="AC76" s="326">
        <f t="shared" si="53"/>
        <v>0</v>
      </c>
      <c r="AD76" s="326">
        <f t="shared" si="53"/>
        <v>0</v>
      </c>
      <c r="AE76" s="326">
        <f t="shared" si="53"/>
        <v>0</v>
      </c>
      <c r="AF76" s="326">
        <f t="shared" si="53"/>
        <v>0</v>
      </c>
      <c r="AG76" s="326">
        <f t="shared" si="53"/>
        <v>0</v>
      </c>
      <c r="AH76" s="326">
        <f t="shared" si="53"/>
        <v>0</v>
      </c>
      <c r="AI76" s="326">
        <f t="shared" si="53"/>
        <v>0</v>
      </c>
      <c r="AJ76" s="326">
        <f t="shared" si="53"/>
        <v>0</v>
      </c>
      <c r="AK76" s="326">
        <f t="shared" si="53"/>
        <v>0</v>
      </c>
      <c r="AL76" s="326">
        <f t="shared" si="53"/>
        <v>0</v>
      </c>
      <c r="AM76" s="326">
        <f t="shared" si="53"/>
        <v>0</v>
      </c>
      <c r="AN76" s="326">
        <f t="shared" si="53"/>
        <v>0</v>
      </c>
      <c r="AO76" s="326">
        <f t="shared" si="53"/>
        <v>0</v>
      </c>
      <c r="AP76" s="326">
        <f t="shared" si="53"/>
        <v>0</v>
      </c>
      <c r="AQ76" s="326">
        <f t="shared" si="53"/>
        <v>0</v>
      </c>
      <c r="AR76" s="326">
        <f t="shared" si="53"/>
        <v>0</v>
      </c>
      <c r="AS76" s="326">
        <f t="shared" si="53"/>
        <v>0</v>
      </c>
      <c r="AT76" s="326">
        <f t="shared" si="53"/>
        <v>0</v>
      </c>
      <c r="AU76" s="326">
        <f t="shared" si="53"/>
        <v>0</v>
      </c>
      <c r="AV76" s="326">
        <f t="shared" si="53"/>
        <v>0</v>
      </c>
      <c r="AW76" s="326">
        <f t="shared" si="53"/>
        <v>0</v>
      </c>
      <c r="AX76" s="326">
        <f t="shared" si="53"/>
        <v>0</v>
      </c>
      <c r="AY76" s="326">
        <f t="shared" si="53"/>
        <v>0</v>
      </c>
      <c r="AZ76" s="326">
        <f t="shared" si="53"/>
        <v>0</v>
      </c>
      <c r="BA76" s="326">
        <f t="shared" si="53"/>
        <v>0</v>
      </c>
      <c r="BB76" s="326">
        <f t="shared" si="53"/>
        <v>0</v>
      </c>
      <c r="BC76" s="326">
        <f t="shared" si="53"/>
        <v>0</v>
      </c>
      <c r="BD76" s="326">
        <f t="shared" si="53"/>
        <v>0</v>
      </c>
      <c r="BE76" s="326">
        <f t="shared" si="53"/>
        <v>0</v>
      </c>
      <c r="BF76" s="326">
        <f t="shared" si="53"/>
        <v>0</v>
      </c>
    </row>
    <row r="77" spans="2:58">
      <c r="B77" s="332"/>
      <c r="C77" s="332"/>
      <c r="D77" s="335"/>
      <c r="E77" s="325" t="s">
        <v>1191</v>
      </c>
      <c r="F77" s="336"/>
      <c r="G77" s="332"/>
      <c r="H77" s="332"/>
      <c r="I77" s="332"/>
      <c r="J77" s="189">
        <f>IFERROR(MAX(0, MIN(L77, IF(DATE(I77, MATCH(H77, {"January","February","March","April","May","June","July","August","September","October","November","December"}, 0), 1) &gt; DATE(2024, 6, 30), 0, DATEDIF(DATE(I77, MATCH(H77, {"January","February","March","April","May","June","July","August","September","October","November","December"}, 0), 1), DATE(2024, 6, 30), "m")))), 0)</f>
        <v>0</v>
      </c>
      <c r="K77" s="189">
        <f>IFERROR(MAX(0, MIN(L77, DATEDIF(DATE(I77, MATCH(H77, {"January","February","March","April","May","June","July","August","September","October","November","December"}, 0), 1), DATE(2025, 6, 30), "m"))), 0)</f>
        <v>0</v>
      </c>
      <c r="L77" s="189">
        <f t="shared" si="38"/>
        <v>0</v>
      </c>
      <c r="M77" s="189">
        <f>IFERROR(INDEX('Drop down options'!$G$1:$G$13, MATCH(H77, 'Drop down options'!$F$1:$F$13, 0)), 0)</f>
        <v>0</v>
      </c>
      <c r="N77" s="352">
        <f t="shared" si="39"/>
        <v>0</v>
      </c>
      <c r="O77" s="326">
        <f t="shared" si="40"/>
        <v>0</v>
      </c>
      <c r="P77" s="193">
        <f t="shared" si="41"/>
        <v>0</v>
      </c>
      <c r="Q77" s="326">
        <f t="shared" si="42"/>
        <v>0</v>
      </c>
      <c r="R77" s="326">
        <f t="shared" si="43"/>
        <v>0</v>
      </c>
      <c r="S77" s="326">
        <f t="shared" ref="S77:BF77" si="54">MAX(0,R77-($N77*12))</f>
        <v>0</v>
      </c>
      <c r="T77" s="326">
        <f t="shared" si="54"/>
        <v>0</v>
      </c>
      <c r="U77" s="326">
        <f t="shared" si="54"/>
        <v>0</v>
      </c>
      <c r="V77" s="326">
        <f t="shared" si="54"/>
        <v>0</v>
      </c>
      <c r="W77" s="326">
        <f t="shared" si="54"/>
        <v>0</v>
      </c>
      <c r="X77" s="326">
        <f t="shared" si="54"/>
        <v>0</v>
      </c>
      <c r="Y77" s="326">
        <f t="shared" si="54"/>
        <v>0</v>
      </c>
      <c r="Z77" s="326">
        <f t="shared" si="54"/>
        <v>0</v>
      </c>
      <c r="AA77" s="326">
        <f t="shared" si="54"/>
        <v>0</v>
      </c>
      <c r="AB77" s="326">
        <f t="shared" si="54"/>
        <v>0</v>
      </c>
      <c r="AC77" s="326">
        <f t="shared" si="54"/>
        <v>0</v>
      </c>
      <c r="AD77" s="326">
        <f t="shared" si="54"/>
        <v>0</v>
      </c>
      <c r="AE77" s="326">
        <f t="shared" si="54"/>
        <v>0</v>
      </c>
      <c r="AF77" s="326">
        <f t="shared" si="54"/>
        <v>0</v>
      </c>
      <c r="AG77" s="326">
        <f t="shared" si="54"/>
        <v>0</v>
      </c>
      <c r="AH77" s="326">
        <f t="shared" si="54"/>
        <v>0</v>
      </c>
      <c r="AI77" s="326">
        <f t="shared" si="54"/>
        <v>0</v>
      </c>
      <c r="AJ77" s="326">
        <f t="shared" si="54"/>
        <v>0</v>
      </c>
      <c r="AK77" s="326">
        <f t="shared" si="54"/>
        <v>0</v>
      </c>
      <c r="AL77" s="326">
        <f t="shared" si="54"/>
        <v>0</v>
      </c>
      <c r="AM77" s="326">
        <f t="shared" si="54"/>
        <v>0</v>
      </c>
      <c r="AN77" s="326">
        <f t="shared" si="54"/>
        <v>0</v>
      </c>
      <c r="AO77" s="326">
        <f t="shared" si="54"/>
        <v>0</v>
      </c>
      <c r="AP77" s="326">
        <f t="shared" si="54"/>
        <v>0</v>
      </c>
      <c r="AQ77" s="326">
        <f t="shared" si="54"/>
        <v>0</v>
      </c>
      <c r="AR77" s="326">
        <f t="shared" si="54"/>
        <v>0</v>
      </c>
      <c r="AS77" s="326">
        <f t="shared" si="54"/>
        <v>0</v>
      </c>
      <c r="AT77" s="326">
        <f t="shared" si="54"/>
        <v>0</v>
      </c>
      <c r="AU77" s="326">
        <f t="shared" si="54"/>
        <v>0</v>
      </c>
      <c r="AV77" s="326">
        <f t="shared" si="54"/>
        <v>0</v>
      </c>
      <c r="AW77" s="326">
        <f t="shared" si="54"/>
        <v>0</v>
      </c>
      <c r="AX77" s="326">
        <f t="shared" si="54"/>
        <v>0</v>
      </c>
      <c r="AY77" s="326">
        <f t="shared" si="54"/>
        <v>0</v>
      </c>
      <c r="AZ77" s="326">
        <f t="shared" si="54"/>
        <v>0</v>
      </c>
      <c r="BA77" s="326">
        <f t="shared" si="54"/>
        <v>0</v>
      </c>
      <c r="BB77" s="326">
        <f t="shared" si="54"/>
        <v>0</v>
      </c>
      <c r="BC77" s="326">
        <f t="shared" si="54"/>
        <v>0</v>
      </c>
      <c r="BD77" s="326">
        <f t="shared" si="54"/>
        <v>0</v>
      </c>
      <c r="BE77" s="326">
        <f t="shared" si="54"/>
        <v>0</v>
      </c>
      <c r="BF77" s="326">
        <f t="shared" si="54"/>
        <v>0</v>
      </c>
    </row>
    <row r="78" spans="2:58">
      <c r="B78" s="332"/>
      <c r="C78" s="332"/>
      <c r="D78" s="335"/>
      <c r="E78" s="325" t="s">
        <v>1191</v>
      </c>
      <c r="F78" s="336"/>
      <c r="G78" s="332"/>
      <c r="H78" s="332"/>
      <c r="I78" s="332"/>
      <c r="J78" s="189">
        <f>IFERROR(MAX(0, MIN(L78, IF(DATE(I78, MATCH(H78, {"January","February","March","April","May","June","July","August","September","October","November","December"}, 0), 1) &gt; DATE(2024, 6, 30), 0, DATEDIF(DATE(I78, MATCH(H78, {"January","February","March","April","May","June","July","August","September","October","November","December"}, 0), 1), DATE(2024, 6, 30), "m")))), 0)</f>
        <v>0</v>
      </c>
      <c r="K78" s="189">
        <f>IFERROR(MAX(0, MIN(L78, DATEDIF(DATE(I78, MATCH(H78, {"January","February","March","April","May","June","July","August","September","October","November","December"}, 0), 1), DATE(2025, 6, 30), "m"))), 0)</f>
        <v>0</v>
      </c>
      <c r="L78" s="189">
        <f t="shared" si="38"/>
        <v>0</v>
      </c>
      <c r="M78" s="189">
        <f>IFERROR(INDEX('Drop down options'!$G$1:$G$13, MATCH(H78, 'Drop down options'!$F$1:$F$13, 0)), 0)</f>
        <v>0</v>
      </c>
      <c r="N78" s="352">
        <f t="shared" si="39"/>
        <v>0</v>
      </c>
      <c r="O78" s="326">
        <f t="shared" si="40"/>
        <v>0</v>
      </c>
      <c r="P78" s="193">
        <f t="shared" si="41"/>
        <v>0</v>
      </c>
      <c r="Q78" s="326">
        <f t="shared" si="42"/>
        <v>0</v>
      </c>
      <c r="R78" s="326">
        <f t="shared" si="43"/>
        <v>0</v>
      </c>
      <c r="S78" s="326">
        <f t="shared" ref="S78:BF78" si="55">MAX(0,R78-($N78*12))</f>
        <v>0</v>
      </c>
      <c r="T78" s="326">
        <f t="shared" si="55"/>
        <v>0</v>
      </c>
      <c r="U78" s="326">
        <f t="shared" si="55"/>
        <v>0</v>
      </c>
      <c r="V78" s="326">
        <f t="shared" si="55"/>
        <v>0</v>
      </c>
      <c r="W78" s="326">
        <f t="shared" si="55"/>
        <v>0</v>
      </c>
      <c r="X78" s="326">
        <f t="shared" si="55"/>
        <v>0</v>
      </c>
      <c r="Y78" s="326">
        <f t="shared" si="55"/>
        <v>0</v>
      </c>
      <c r="Z78" s="326">
        <f t="shared" si="55"/>
        <v>0</v>
      </c>
      <c r="AA78" s="326">
        <f t="shared" si="55"/>
        <v>0</v>
      </c>
      <c r="AB78" s="326">
        <f t="shared" si="55"/>
        <v>0</v>
      </c>
      <c r="AC78" s="326">
        <f t="shared" si="55"/>
        <v>0</v>
      </c>
      <c r="AD78" s="326">
        <f t="shared" si="55"/>
        <v>0</v>
      </c>
      <c r="AE78" s="326">
        <f t="shared" si="55"/>
        <v>0</v>
      </c>
      <c r="AF78" s="326">
        <f t="shared" si="55"/>
        <v>0</v>
      </c>
      <c r="AG78" s="326">
        <f t="shared" si="55"/>
        <v>0</v>
      </c>
      <c r="AH78" s="326">
        <f t="shared" si="55"/>
        <v>0</v>
      </c>
      <c r="AI78" s="326">
        <f t="shared" si="55"/>
        <v>0</v>
      </c>
      <c r="AJ78" s="326">
        <f t="shared" si="55"/>
        <v>0</v>
      </c>
      <c r="AK78" s="326">
        <f t="shared" si="55"/>
        <v>0</v>
      </c>
      <c r="AL78" s="326">
        <f t="shared" si="55"/>
        <v>0</v>
      </c>
      <c r="AM78" s="326">
        <f t="shared" si="55"/>
        <v>0</v>
      </c>
      <c r="AN78" s="326">
        <f t="shared" si="55"/>
        <v>0</v>
      </c>
      <c r="AO78" s="326">
        <f t="shared" si="55"/>
        <v>0</v>
      </c>
      <c r="AP78" s="326">
        <f t="shared" si="55"/>
        <v>0</v>
      </c>
      <c r="AQ78" s="326">
        <f t="shared" si="55"/>
        <v>0</v>
      </c>
      <c r="AR78" s="326">
        <f t="shared" si="55"/>
        <v>0</v>
      </c>
      <c r="AS78" s="326">
        <f t="shared" si="55"/>
        <v>0</v>
      </c>
      <c r="AT78" s="326">
        <f t="shared" si="55"/>
        <v>0</v>
      </c>
      <c r="AU78" s="326">
        <f t="shared" si="55"/>
        <v>0</v>
      </c>
      <c r="AV78" s="326">
        <f t="shared" si="55"/>
        <v>0</v>
      </c>
      <c r="AW78" s="326">
        <f t="shared" si="55"/>
        <v>0</v>
      </c>
      <c r="AX78" s="326">
        <f t="shared" si="55"/>
        <v>0</v>
      </c>
      <c r="AY78" s="326">
        <f t="shared" si="55"/>
        <v>0</v>
      </c>
      <c r="AZ78" s="326">
        <f t="shared" si="55"/>
        <v>0</v>
      </c>
      <c r="BA78" s="326">
        <f t="shared" si="55"/>
        <v>0</v>
      </c>
      <c r="BB78" s="326">
        <f t="shared" si="55"/>
        <v>0</v>
      </c>
      <c r="BC78" s="326">
        <f t="shared" si="55"/>
        <v>0</v>
      </c>
      <c r="BD78" s="326">
        <f t="shared" si="55"/>
        <v>0</v>
      </c>
      <c r="BE78" s="326">
        <f t="shared" si="55"/>
        <v>0</v>
      </c>
      <c r="BF78" s="326">
        <f t="shared" si="55"/>
        <v>0</v>
      </c>
    </row>
    <row r="79" spans="2:58">
      <c r="B79" s="332"/>
      <c r="C79" s="332"/>
      <c r="D79" s="335"/>
      <c r="E79" s="325" t="s">
        <v>1191</v>
      </c>
      <c r="F79" s="336"/>
      <c r="G79" s="332"/>
      <c r="H79" s="332"/>
      <c r="I79" s="332"/>
      <c r="J79" s="189">
        <f>IFERROR(MAX(0, MIN(L79, IF(DATE(I79, MATCH(H79, {"January","February","March","April","May","June","July","August","September","October","November","December"}, 0), 1) &gt; DATE(2024, 6, 30), 0, DATEDIF(DATE(I79, MATCH(H79, {"January","February","March","April","May","June","July","August","September","October","November","December"}, 0), 1), DATE(2024, 6, 30), "m")))), 0)</f>
        <v>0</v>
      </c>
      <c r="K79" s="189">
        <f>IFERROR(MAX(0, MIN(L79, DATEDIF(DATE(I79, MATCH(H79, {"January","February","March","April","May","June","July","August","September","October","November","December"}, 0), 1), DATE(2025, 6, 30), "m"))), 0)</f>
        <v>0</v>
      </c>
      <c r="L79" s="189">
        <f t="shared" si="38"/>
        <v>0</v>
      </c>
      <c r="M79" s="189">
        <f>IFERROR(INDEX('Drop down options'!$G$1:$G$13, MATCH(H79, 'Drop down options'!$F$1:$F$13, 0)), 0)</f>
        <v>0</v>
      </c>
      <c r="N79" s="352">
        <f t="shared" si="39"/>
        <v>0</v>
      </c>
      <c r="O79" s="326">
        <f t="shared" si="40"/>
        <v>0</v>
      </c>
      <c r="P79" s="193">
        <f t="shared" si="41"/>
        <v>0</v>
      </c>
      <c r="Q79" s="326">
        <f t="shared" si="42"/>
        <v>0</v>
      </c>
      <c r="R79" s="326">
        <f t="shared" si="43"/>
        <v>0</v>
      </c>
      <c r="S79" s="326">
        <f t="shared" ref="S79:BF79" si="56">MAX(0,R79-($N79*12))</f>
        <v>0</v>
      </c>
      <c r="T79" s="326">
        <f t="shared" si="56"/>
        <v>0</v>
      </c>
      <c r="U79" s="326">
        <f t="shared" si="56"/>
        <v>0</v>
      </c>
      <c r="V79" s="326">
        <f t="shared" si="56"/>
        <v>0</v>
      </c>
      <c r="W79" s="326">
        <f t="shared" si="56"/>
        <v>0</v>
      </c>
      <c r="X79" s="326">
        <f t="shared" si="56"/>
        <v>0</v>
      </c>
      <c r="Y79" s="326">
        <f t="shared" si="56"/>
        <v>0</v>
      </c>
      <c r="Z79" s="326">
        <f t="shared" si="56"/>
        <v>0</v>
      </c>
      <c r="AA79" s="326">
        <f t="shared" si="56"/>
        <v>0</v>
      </c>
      <c r="AB79" s="326">
        <f t="shared" si="56"/>
        <v>0</v>
      </c>
      <c r="AC79" s="326">
        <f t="shared" si="56"/>
        <v>0</v>
      </c>
      <c r="AD79" s="326">
        <f t="shared" si="56"/>
        <v>0</v>
      </c>
      <c r="AE79" s="326">
        <f t="shared" si="56"/>
        <v>0</v>
      </c>
      <c r="AF79" s="326">
        <f t="shared" si="56"/>
        <v>0</v>
      </c>
      <c r="AG79" s="326">
        <f t="shared" si="56"/>
        <v>0</v>
      </c>
      <c r="AH79" s="326">
        <f t="shared" si="56"/>
        <v>0</v>
      </c>
      <c r="AI79" s="326">
        <f t="shared" si="56"/>
        <v>0</v>
      </c>
      <c r="AJ79" s="326">
        <f t="shared" si="56"/>
        <v>0</v>
      </c>
      <c r="AK79" s="326">
        <f t="shared" si="56"/>
        <v>0</v>
      </c>
      <c r="AL79" s="326">
        <f t="shared" si="56"/>
        <v>0</v>
      </c>
      <c r="AM79" s="326">
        <f t="shared" si="56"/>
        <v>0</v>
      </c>
      <c r="AN79" s="326">
        <f t="shared" si="56"/>
        <v>0</v>
      </c>
      <c r="AO79" s="326">
        <f t="shared" si="56"/>
        <v>0</v>
      </c>
      <c r="AP79" s="326">
        <f t="shared" si="56"/>
        <v>0</v>
      </c>
      <c r="AQ79" s="326">
        <f t="shared" si="56"/>
        <v>0</v>
      </c>
      <c r="AR79" s="326">
        <f t="shared" si="56"/>
        <v>0</v>
      </c>
      <c r="AS79" s="326">
        <f t="shared" si="56"/>
        <v>0</v>
      </c>
      <c r="AT79" s="326">
        <f t="shared" si="56"/>
        <v>0</v>
      </c>
      <c r="AU79" s="326">
        <f t="shared" si="56"/>
        <v>0</v>
      </c>
      <c r="AV79" s="326">
        <f t="shared" si="56"/>
        <v>0</v>
      </c>
      <c r="AW79" s="326">
        <f t="shared" si="56"/>
        <v>0</v>
      </c>
      <c r="AX79" s="326">
        <f t="shared" si="56"/>
        <v>0</v>
      </c>
      <c r="AY79" s="326">
        <f t="shared" si="56"/>
        <v>0</v>
      </c>
      <c r="AZ79" s="326">
        <f t="shared" si="56"/>
        <v>0</v>
      </c>
      <c r="BA79" s="326">
        <f t="shared" si="56"/>
        <v>0</v>
      </c>
      <c r="BB79" s="326">
        <f t="shared" si="56"/>
        <v>0</v>
      </c>
      <c r="BC79" s="326">
        <f t="shared" si="56"/>
        <v>0</v>
      </c>
      <c r="BD79" s="326">
        <f t="shared" si="56"/>
        <v>0</v>
      </c>
      <c r="BE79" s="326">
        <f t="shared" si="56"/>
        <v>0</v>
      </c>
      <c r="BF79" s="326">
        <f t="shared" si="56"/>
        <v>0</v>
      </c>
    </row>
    <row r="80" spans="2:58">
      <c r="B80" s="332"/>
      <c r="C80" s="332"/>
      <c r="D80" s="335"/>
      <c r="E80" s="325" t="s">
        <v>1191</v>
      </c>
      <c r="F80" s="336"/>
      <c r="G80" s="332"/>
      <c r="H80" s="332"/>
      <c r="I80" s="332"/>
      <c r="J80" s="189">
        <f>IFERROR(MAX(0, MIN(L80, IF(DATE(I80, MATCH(H80, {"January","February","March","April","May","June","July","August","September","October","November","December"}, 0), 1) &gt; DATE(2024, 6, 30), 0, DATEDIF(DATE(I80, MATCH(H80, {"January","February","March","April","May","June","July","August","September","October","November","December"}, 0), 1), DATE(2024, 6, 30), "m")))), 0)</f>
        <v>0</v>
      </c>
      <c r="K80" s="189">
        <f>IFERROR(MAX(0, MIN(L80, DATEDIF(DATE(I80, MATCH(H80, {"January","February","March","April","May","June","July","August","September","October","November","December"}, 0), 1), DATE(2025, 6, 30), "m"))), 0)</f>
        <v>0</v>
      </c>
      <c r="L80" s="189">
        <f t="shared" si="38"/>
        <v>0</v>
      </c>
      <c r="M80" s="189">
        <f>IFERROR(INDEX('Drop down options'!$G$1:$G$13, MATCH(H80, 'Drop down options'!$F$1:$F$13, 0)), 0)</f>
        <v>0</v>
      </c>
      <c r="N80" s="352">
        <f t="shared" si="39"/>
        <v>0</v>
      </c>
      <c r="O80" s="326">
        <f t="shared" si="40"/>
        <v>0</v>
      </c>
      <c r="P80" s="193">
        <f t="shared" si="41"/>
        <v>0</v>
      </c>
      <c r="Q80" s="326">
        <f t="shared" si="42"/>
        <v>0</v>
      </c>
      <c r="R80" s="326">
        <f t="shared" si="43"/>
        <v>0</v>
      </c>
      <c r="S80" s="326">
        <f t="shared" ref="S80:BF80" si="57">MAX(0,R80-($N80*12))</f>
        <v>0</v>
      </c>
      <c r="T80" s="326">
        <f t="shared" si="57"/>
        <v>0</v>
      </c>
      <c r="U80" s="326">
        <f t="shared" si="57"/>
        <v>0</v>
      </c>
      <c r="V80" s="326">
        <f t="shared" si="57"/>
        <v>0</v>
      </c>
      <c r="W80" s="326">
        <f t="shared" si="57"/>
        <v>0</v>
      </c>
      <c r="X80" s="326">
        <f t="shared" si="57"/>
        <v>0</v>
      </c>
      <c r="Y80" s="326">
        <f t="shared" si="57"/>
        <v>0</v>
      </c>
      <c r="Z80" s="326">
        <f t="shared" si="57"/>
        <v>0</v>
      </c>
      <c r="AA80" s="326">
        <f t="shared" si="57"/>
        <v>0</v>
      </c>
      <c r="AB80" s="326">
        <f t="shared" si="57"/>
        <v>0</v>
      </c>
      <c r="AC80" s="326">
        <f t="shared" si="57"/>
        <v>0</v>
      </c>
      <c r="AD80" s="326">
        <f t="shared" si="57"/>
        <v>0</v>
      </c>
      <c r="AE80" s="326">
        <f t="shared" si="57"/>
        <v>0</v>
      </c>
      <c r="AF80" s="326">
        <f t="shared" si="57"/>
        <v>0</v>
      </c>
      <c r="AG80" s="326">
        <f t="shared" si="57"/>
        <v>0</v>
      </c>
      <c r="AH80" s="326">
        <f t="shared" si="57"/>
        <v>0</v>
      </c>
      <c r="AI80" s="326">
        <f t="shared" si="57"/>
        <v>0</v>
      </c>
      <c r="AJ80" s="326">
        <f t="shared" si="57"/>
        <v>0</v>
      </c>
      <c r="AK80" s="326">
        <f t="shared" si="57"/>
        <v>0</v>
      </c>
      <c r="AL80" s="326">
        <f t="shared" si="57"/>
        <v>0</v>
      </c>
      <c r="AM80" s="326">
        <f t="shared" si="57"/>
        <v>0</v>
      </c>
      <c r="AN80" s="326">
        <f t="shared" si="57"/>
        <v>0</v>
      </c>
      <c r="AO80" s="326">
        <f t="shared" si="57"/>
        <v>0</v>
      </c>
      <c r="AP80" s="326">
        <f t="shared" si="57"/>
        <v>0</v>
      </c>
      <c r="AQ80" s="326">
        <f t="shared" si="57"/>
        <v>0</v>
      </c>
      <c r="AR80" s="326">
        <f t="shared" si="57"/>
        <v>0</v>
      </c>
      <c r="AS80" s="326">
        <f t="shared" si="57"/>
        <v>0</v>
      </c>
      <c r="AT80" s="326">
        <f t="shared" si="57"/>
        <v>0</v>
      </c>
      <c r="AU80" s="326">
        <f t="shared" si="57"/>
        <v>0</v>
      </c>
      <c r="AV80" s="326">
        <f t="shared" si="57"/>
        <v>0</v>
      </c>
      <c r="AW80" s="326">
        <f t="shared" si="57"/>
        <v>0</v>
      </c>
      <c r="AX80" s="326">
        <f t="shared" si="57"/>
        <v>0</v>
      </c>
      <c r="AY80" s="326">
        <f t="shared" si="57"/>
        <v>0</v>
      </c>
      <c r="AZ80" s="326">
        <f t="shared" si="57"/>
        <v>0</v>
      </c>
      <c r="BA80" s="326">
        <f t="shared" si="57"/>
        <v>0</v>
      </c>
      <c r="BB80" s="326">
        <f t="shared" si="57"/>
        <v>0</v>
      </c>
      <c r="BC80" s="326">
        <f t="shared" si="57"/>
        <v>0</v>
      </c>
      <c r="BD80" s="326">
        <f t="shared" si="57"/>
        <v>0</v>
      </c>
      <c r="BE80" s="326">
        <f t="shared" si="57"/>
        <v>0</v>
      </c>
      <c r="BF80" s="326">
        <f t="shared" si="57"/>
        <v>0</v>
      </c>
    </row>
    <row r="81" spans="2:58">
      <c r="B81" s="332"/>
      <c r="C81" s="332"/>
      <c r="D81" s="335"/>
      <c r="E81" s="325" t="s">
        <v>1191</v>
      </c>
      <c r="F81" s="336"/>
      <c r="G81" s="332"/>
      <c r="H81" s="332"/>
      <c r="I81" s="332"/>
      <c r="J81" s="189">
        <f>IFERROR(MAX(0, MIN(L81, IF(DATE(I81, MATCH(H81, {"January","February","March","April","May","June","July","August","September","October","November","December"}, 0), 1) &gt; DATE(2024, 6, 30), 0, DATEDIF(DATE(I81, MATCH(H81, {"January","February","March","April","May","June","July","August","September","October","November","December"}, 0), 1), DATE(2024, 6, 30), "m")))), 0)</f>
        <v>0</v>
      </c>
      <c r="K81" s="189">
        <f>IFERROR(MAX(0, MIN(L81, DATEDIF(DATE(I81, MATCH(H81, {"January","February","March","April","May","June","July","August","September","October","November","December"}, 0), 1), DATE(2025, 6, 30), "m"))), 0)</f>
        <v>0</v>
      </c>
      <c r="L81" s="189">
        <f t="shared" si="38"/>
        <v>0</v>
      </c>
      <c r="M81" s="189">
        <f>IFERROR(INDEX('Drop down options'!$G$1:$G$13, MATCH(H81, 'Drop down options'!$F$1:$F$13, 0)), 0)</f>
        <v>0</v>
      </c>
      <c r="N81" s="352">
        <f t="shared" si="39"/>
        <v>0</v>
      </c>
      <c r="O81" s="326">
        <f t="shared" si="40"/>
        <v>0</v>
      </c>
      <c r="P81" s="193">
        <f t="shared" si="41"/>
        <v>0</v>
      </c>
      <c r="Q81" s="326">
        <f t="shared" si="42"/>
        <v>0</v>
      </c>
      <c r="R81" s="326">
        <f t="shared" si="43"/>
        <v>0</v>
      </c>
      <c r="S81" s="326">
        <f t="shared" ref="S81:BF81" si="58">MAX(0,R81-($N81*12))</f>
        <v>0</v>
      </c>
      <c r="T81" s="326">
        <f t="shared" si="58"/>
        <v>0</v>
      </c>
      <c r="U81" s="326">
        <f t="shared" si="58"/>
        <v>0</v>
      </c>
      <c r="V81" s="326">
        <f t="shared" si="58"/>
        <v>0</v>
      </c>
      <c r="W81" s="326">
        <f t="shared" si="58"/>
        <v>0</v>
      </c>
      <c r="X81" s="326">
        <f t="shared" si="58"/>
        <v>0</v>
      </c>
      <c r="Y81" s="326">
        <f t="shared" si="58"/>
        <v>0</v>
      </c>
      <c r="Z81" s="326">
        <f t="shared" si="58"/>
        <v>0</v>
      </c>
      <c r="AA81" s="326">
        <f t="shared" si="58"/>
        <v>0</v>
      </c>
      <c r="AB81" s="326">
        <f t="shared" si="58"/>
        <v>0</v>
      </c>
      <c r="AC81" s="326">
        <f t="shared" si="58"/>
        <v>0</v>
      </c>
      <c r="AD81" s="326">
        <f t="shared" si="58"/>
        <v>0</v>
      </c>
      <c r="AE81" s="326">
        <f t="shared" si="58"/>
        <v>0</v>
      </c>
      <c r="AF81" s="326">
        <f t="shared" si="58"/>
        <v>0</v>
      </c>
      <c r="AG81" s="326">
        <f t="shared" si="58"/>
        <v>0</v>
      </c>
      <c r="AH81" s="326">
        <f t="shared" si="58"/>
        <v>0</v>
      </c>
      <c r="AI81" s="326">
        <f t="shared" si="58"/>
        <v>0</v>
      </c>
      <c r="AJ81" s="326">
        <f t="shared" si="58"/>
        <v>0</v>
      </c>
      <c r="AK81" s="326">
        <f t="shared" si="58"/>
        <v>0</v>
      </c>
      <c r="AL81" s="326">
        <f t="shared" si="58"/>
        <v>0</v>
      </c>
      <c r="AM81" s="326">
        <f t="shared" si="58"/>
        <v>0</v>
      </c>
      <c r="AN81" s="326">
        <f t="shared" si="58"/>
        <v>0</v>
      </c>
      <c r="AO81" s="326">
        <f t="shared" si="58"/>
        <v>0</v>
      </c>
      <c r="AP81" s="326">
        <f t="shared" si="58"/>
        <v>0</v>
      </c>
      <c r="AQ81" s="326">
        <f t="shared" si="58"/>
        <v>0</v>
      </c>
      <c r="AR81" s="326">
        <f t="shared" si="58"/>
        <v>0</v>
      </c>
      <c r="AS81" s="326">
        <f t="shared" si="58"/>
        <v>0</v>
      </c>
      <c r="AT81" s="326">
        <f t="shared" si="58"/>
        <v>0</v>
      </c>
      <c r="AU81" s="326">
        <f t="shared" si="58"/>
        <v>0</v>
      </c>
      <c r="AV81" s="326">
        <f t="shared" si="58"/>
        <v>0</v>
      </c>
      <c r="AW81" s="326">
        <f t="shared" si="58"/>
        <v>0</v>
      </c>
      <c r="AX81" s="326">
        <f t="shared" si="58"/>
        <v>0</v>
      </c>
      <c r="AY81" s="326">
        <f t="shared" si="58"/>
        <v>0</v>
      </c>
      <c r="AZ81" s="326">
        <f t="shared" si="58"/>
        <v>0</v>
      </c>
      <c r="BA81" s="326">
        <f t="shared" si="58"/>
        <v>0</v>
      </c>
      <c r="BB81" s="326">
        <f t="shared" si="58"/>
        <v>0</v>
      </c>
      <c r="BC81" s="326">
        <f t="shared" si="58"/>
        <v>0</v>
      </c>
      <c r="BD81" s="326">
        <f t="shared" si="58"/>
        <v>0</v>
      </c>
      <c r="BE81" s="326">
        <f t="shared" si="58"/>
        <v>0</v>
      </c>
      <c r="BF81" s="326">
        <f t="shared" si="58"/>
        <v>0</v>
      </c>
    </row>
    <row r="82" spans="2:58">
      <c r="B82" s="332"/>
      <c r="C82" s="332"/>
      <c r="D82" s="335"/>
      <c r="E82" s="325" t="s">
        <v>1191</v>
      </c>
      <c r="F82" s="336"/>
      <c r="G82" s="332"/>
      <c r="H82" s="332"/>
      <c r="I82" s="332"/>
      <c r="J82" s="189">
        <f>IFERROR(MAX(0, MIN(L82, IF(DATE(I82, MATCH(H82, {"January","February","March","April","May","June","July","August","September","October","November","December"}, 0), 1) &gt; DATE(2024, 6, 30), 0, DATEDIF(DATE(I82, MATCH(H82, {"January","February","March","April","May","June","July","August","September","October","November","December"}, 0), 1), DATE(2024, 6, 30), "m")))), 0)</f>
        <v>0</v>
      </c>
      <c r="K82" s="189">
        <f>IFERROR(MAX(0, MIN(L82, DATEDIF(DATE(I82, MATCH(H82, {"January","February","March","April","May","June","July","August","September","October","November","December"}, 0), 1), DATE(2025, 6, 30), "m"))), 0)</f>
        <v>0</v>
      </c>
      <c r="L82" s="189">
        <f t="shared" si="38"/>
        <v>0</v>
      </c>
      <c r="M82" s="189">
        <f>IFERROR(INDEX('Drop down options'!$G$1:$G$13, MATCH(H82, 'Drop down options'!$F$1:$F$13, 0)), 0)</f>
        <v>0</v>
      </c>
      <c r="N82" s="352">
        <f t="shared" si="39"/>
        <v>0</v>
      </c>
      <c r="O82" s="326">
        <f t="shared" si="40"/>
        <v>0</v>
      </c>
      <c r="P82" s="193">
        <f t="shared" si="41"/>
        <v>0</v>
      </c>
      <c r="Q82" s="326">
        <f t="shared" si="42"/>
        <v>0</v>
      </c>
      <c r="R82" s="326">
        <f t="shared" si="43"/>
        <v>0</v>
      </c>
      <c r="S82" s="326">
        <f t="shared" ref="S82:BF82" si="59">MAX(0,R82-($N82*12))</f>
        <v>0</v>
      </c>
      <c r="T82" s="326">
        <f t="shared" si="59"/>
        <v>0</v>
      </c>
      <c r="U82" s="326">
        <f t="shared" si="59"/>
        <v>0</v>
      </c>
      <c r="V82" s="326">
        <f t="shared" si="59"/>
        <v>0</v>
      </c>
      <c r="W82" s="326">
        <f t="shared" si="59"/>
        <v>0</v>
      </c>
      <c r="X82" s="326">
        <f t="shared" si="59"/>
        <v>0</v>
      </c>
      <c r="Y82" s="326">
        <f t="shared" si="59"/>
        <v>0</v>
      </c>
      <c r="Z82" s="326">
        <f t="shared" si="59"/>
        <v>0</v>
      </c>
      <c r="AA82" s="326">
        <f t="shared" si="59"/>
        <v>0</v>
      </c>
      <c r="AB82" s="326">
        <f t="shared" si="59"/>
        <v>0</v>
      </c>
      <c r="AC82" s="326">
        <f t="shared" si="59"/>
        <v>0</v>
      </c>
      <c r="AD82" s="326">
        <f t="shared" si="59"/>
        <v>0</v>
      </c>
      <c r="AE82" s="326">
        <f t="shared" si="59"/>
        <v>0</v>
      </c>
      <c r="AF82" s="326">
        <f t="shared" si="59"/>
        <v>0</v>
      </c>
      <c r="AG82" s="326">
        <f t="shared" si="59"/>
        <v>0</v>
      </c>
      <c r="AH82" s="326">
        <f t="shared" si="59"/>
        <v>0</v>
      </c>
      <c r="AI82" s="326">
        <f t="shared" si="59"/>
        <v>0</v>
      </c>
      <c r="AJ82" s="326">
        <f t="shared" si="59"/>
        <v>0</v>
      </c>
      <c r="AK82" s="326">
        <f t="shared" si="59"/>
        <v>0</v>
      </c>
      <c r="AL82" s="326">
        <f t="shared" si="59"/>
        <v>0</v>
      </c>
      <c r="AM82" s="326">
        <f t="shared" si="59"/>
        <v>0</v>
      </c>
      <c r="AN82" s="326">
        <f t="shared" si="59"/>
        <v>0</v>
      </c>
      <c r="AO82" s="326">
        <f t="shared" si="59"/>
        <v>0</v>
      </c>
      <c r="AP82" s="326">
        <f t="shared" si="59"/>
        <v>0</v>
      </c>
      <c r="AQ82" s="326">
        <f t="shared" si="59"/>
        <v>0</v>
      </c>
      <c r="AR82" s="326">
        <f t="shared" si="59"/>
        <v>0</v>
      </c>
      <c r="AS82" s="326">
        <f t="shared" si="59"/>
        <v>0</v>
      </c>
      <c r="AT82" s="326">
        <f t="shared" si="59"/>
        <v>0</v>
      </c>
      <c r="AU82" s="326">
        <f t="shared" si="59"/>
        <v>0</v>
      </c>
      <c r="AV82" s="326">
        <f t="shared" si="59"/>
        <v>0</v>
      </c>
      <c r="AW82" s="326">
        <f t="shared" si="59"/>
        <v>0</v>
      </c>
      <c r="AX82" s="326">
        <f t="shared" si="59"/>
        <v>0</v>
      </c>
      <c r="AY82" s="326">
        <f t="shared" si="59"/>
        <v>0</v>
      </c>
      <c r="AZ82" s="326">
        <f t="shared" si="59"/>
        <v>0</v>
      </c>
      <c r="BA82" s="326">
        <f t="shared" si="59"/>
        <v>0</v>
      </c>
      <c r="BB82" s="326">
        <f t="shared" si="59"/>
        <v>0</v>
      </c>
      <c r="BC82" s="326">
        <f t="shared" si="59"/>
        <v>0</v>
      </c>
      <c r="BD82" s="326">
        <f t="shared" si="59"/>
        <v>0</v>
      </c>
      <c r="BE82" s="326">
        <f t="shared" si="59"/>
        <v>0</v>
      </c>
      <c r="BF82" s="326">
        <f t="shared" si="59"/>
        <v>0</v>
      </c>
    </row>
    <row r="83" spans="2:58">
      <c r="B83" s="332"/>
      <c r="C83" s="332"/>
      <c r="D83" s="335"/>
      <c r="E83" s="325" t="s">
        <v>1191</v>
      </c>
      <c r="F83" s="336"/>
      <c r="G83" s="332"/>
      <c r="H83" s="332"/>
      <c r="I83" s="332"/>
      <c r="J83" s="189">
        <f>IFERROR(MAX(0, MIN(L83, IF(DATE(I83, MATCH(H83, {"January","February","March","April","May","June","July","August","September","October","November","December"}, 0), 1) &gt; DATE(2024, 6, 30), 0, DATEDIF(DATE(I83, MATCH(H83, {"January","February","March","April","May","June","July","August","September","October","November","December"}, 0), 1), DATE(2024, 6, 30), "m")))), 0)</f>
        <v>0</v>
      </c>
      <c r="K83" s="189">
        <f>IFERROR(MAX(0, MIN(L83, DATEDIF(DATE(I83, MATCH(H83, {"January","February","March","April","May","June","July","August","September","October","November","December"}, 0), 1), DATE(2025, 6, 30), "m"))), 0)</f>
        <v>0</v>
      </c>
      <c r="L83" s="189">
        <f t="shared" si="38"/>
        <v>0</v>
      </c>
      <c r="M83" s="189">
        <f>IFERROR(INDEX('Drop down options'!$G$1:$G$13, MATCH(H83, 'Drop down options'!$F$1:$F$13, 0)), 0)</f>
        <v>0</v>
      </c>
      <c r="N83" s="352">
        <f t="shared" si="39"/>
        <v>0</v>
      </c>
      <c r="O83" s="326">
        <f t="shared" si="40"/>
        <v>0</v>
      </c>
      <c r="P83" s="193">
        <f t="shared" si="41"/>
        <v>0</v>
      </c>
      <c r="Q83" s="326">
        <f t="shared" si="42"/>
        <v>0</v>
      </c>
      <c r="R83" s="326">
        <f t="shared" si="43"/>
        <v>0</v>
      </c>
      <c r="S83" s="326">
        <f t="shared" ref="S83:BF83" si="60">MAX(0,R83-($N83*12))</f>
        <v>0</v>
      </c>
      <c r="T83" s="326">
        <f t="shared" si="60"/>
        <v>0</v>
      </c>
      <c r="U83" s="326">
        <f t="shared" si="60"/>
        <v>0</v>
      </c>
      <c r="V83" s="326">
        <f t="shared" si="60"/>
        <v>0</v>
      </c>
      <c r="W83" s="326">
        <f t="shared" si="60"/>
        <v>0</v>
      </c>
      <c r="X83" s="326">
        <f t="shared" si="60"/>
        <v>0</v>
      </c>
      <c r="Y83" s="326">
        <f t="shared" si="60"/>
        <v>0</v>
      </c>
      <c r="Z83" s="326">
        <f t="shared" si="60"/>
        <v>0</v>
      </c>
      <c r="AA83" s="326">
        <f t="shared" si="60"/>
        <v>0</v>
      </c>
      <c r="AB83" s="326">
        <f t="shared" si="60"/>
        <v>0</v>
      </c>
      <c r="AC83" s="326">
        <f t="shared" si="60"/>
        <v>0</v>
      </c>
      <c r="AD83" s="326">
        <f t="shared" si="60"/>
        <v>0</v>
      </c>
      <c r="AE83" s="326">
        <f t="shared" si="60"/>
        <v>0</v>
      </c>
      <c r="AF83" s="326">
        <f t="shared" si="60"/>
        <v>0</v>
      </c>
      <c r="AG83" s="326">
        <f t="shared" si="60"/>
        <v>0</v>
      </c>
      <c r="AH83" s="326">
        <f t="shared" si="60"/>
        <v>0</v>
      </c>
      <c r="AI83" s="326">
        <f t="shared" si="60"/>
        <v>0</v>
      </c>
      <c r="AJ83" s="326">
        <f t="shared" si="60"/>
        <v>0</v>
      </c>
      <c r="AK83" s="326">
        <f t="shared" si="60"/>
        <v>0</v>
      </c>
      <c r="AL83" s="326">
        <f t="shared" si="60"/>
        <v>0</v>
      </c>
      <c r="AM83" s="326">
        <f t="shared" si="60"/>
        <v>0</v>
      </c>
      <c r="AN83" s="326">
        <f t="shared" si="60"/>
        <v>0</v>
      </c>
      <c r="AO83" s="326">
        <f t="shared" si="60"/>
        <v>0</v>
      </c>
      <c r="AP83" s="326">
        <f t="shared" si="60"/>
        <v>0</v>
      </c>
      <c r="AQ83" s="326">
        <f t="shared" si="60"/>
        <v>0</v>
      </c>
      <c r="AR83" s="326">
        <f t="shared" si="60"/>
        <v>0</v>
      </c>
      <c r="AS83" s="326">
        <f t="shared" si="60"/>
        <v>0</v>
      </c>
      <c r="AT83" s="326">
        <f t="shared" si="60"/>
        <v>0</v>
      </c>
      <c r="AU83" s="326">
        <f t="shared" si="60"/>
        <v>0</v>
      </c>
      <c r="AV83" s="326">
        <f t="shared" si="60"/>
        <v>0</v>
      </c>
      <c r="AW83" s="326">
        <f t="shared" si="60"/>
        <v>0</v>
      </c>
      <c r="AX83" s="326">
        <f t="shared" si="60"/>
        <v>0</v>
      </c>
      <c r="AY83" s="326">
        <f t="shared" si="60"/>
        <v>0</v>
      </c>
      <c r="AZ83" s="326">
        <f t="shared" si="60"/>
        <v>0</v>
      </c>
      <c r="BA83" s="326">
        <f t="shared" si="60"/>
        <v>0</v>
      </c>
      <c r="BB83" s="326">
        <f t="shared" si="60"/>
        <v>0</v>
      </c>
      <c r="BC83" s="326">
        <f t="shared" si="60"/>
        <v>0</v>
      </c>
      <c r="BD83" s="326">
        <f t="shared" si="60"/>
        <v>0</v>
      </c>
      <c r="BE83" s="326">
        <f t="shared" si="60"/>
        <v>0</v>
      </c>
      <c r="BF83" s="326">
        <f t="shared" si="60"/>
        <v>0</v>
      </c>
    </row>
    <row r="84" spans="2:58">
      <c r="B84" s="332"/>
      <c r="C84" s="332"/>
      <c r="D84" s="335"/>
      <c r="E84" s="325" t="s">
        <v>1191</v>
      </c>
      <c r="F84" s="336"/>
      <c r="G84" s="332"/>
      <c r="H84" s="332"/>
      <c r="I84" s="332"/>
      <c r="J84" s="189">
        <f>IFERROR(MAX(0, MIN(L84, IF(DATE(I84, MATCH(H84, {"January","February","March","April","May","June","July","August","September","October","November","December"}, 0), 1) &gt; DATE(2024, 6, 30), 0, DATEDIF(DATE(I84, MATCH(H84, {"January","February","March","April","May","June","July","August","September","October","November","December"}, 0), 1), DATE(2024, 6, 30), "m")))), 0)</f>
        <v>0</v>
      </c>
      <c r="K84" s="189">
        <f>IFERROR(MAX(0, MIN(L84, DATEDIF(DATE(I84, MATCH(H84, {"January","February","March","April","May","June","July","August","September","October","November","December"}, 0), 1), DATE(2025, 6, 30), "m"))), 0)</f>
        <v>0</v>
      </c>
      <c r="L84" s="189">
        <f t="shared" si="38"/>
        <v>0</v>
      </c>
      <c r="M84" s="189">
        <f>IFERROR(INDEX('Drop down options'!$G$1:$G$13, MATCH(H84, 'Drop down options'!$F$1:$F$13, 0)), 0)</f>
        <v>0</v>
      </c>
      <c r="N84" s="352">
        <f t="shared" si="39"/>
        <v>0</v>
      </c>
      <c r="O84" s="326">
        <f t="shared" si="40"/>
        <v>0</v>
      </c>
      <c r="P84" s="193">
        <f t="shared" si="41"/>
        <v>0</v>
      </c>
      <c r="Q84" s="326">
        <f t="shared" si="42"/>
        <v>0</v>
      </c>
      <c r="R84" s="326">
        <f t="shared" si="43"/>
        <v>0</v>
      </c>
      <c r="S84" s="326">
        <f t="shared" ref="S84:BF84" si="61">MAX(0,R84-($N84*12))</f>
        <v>0</v>
      </c>
      <c r="T84" s="326">
        <f t="shared" si="61"/>
        <v>0</v>
      </c>
      <c r="U84" s="326">
        <f t="shared" si="61"/>
        <v>0</v>
      </c>
      <c r="V84" s="326">
        <f t="shared" si="61"/>
        <v>0</v>
      </c>
      <c r="W84" s="326">
        <f t="shared" si="61"/>
        <v>0</v>
      </c>
      <c r="X84" s="326">
        <f t="shared" si="61"/>
        <v>0</v>
      </c>
      <c r="Y84" s="326">
        <f t="shared" si="61"/>
        <v>0</v>
      </c>
      <c r="Z84" s="326">
        <f t="shared" si="61"/>
        <v>0</v>
      </c>
      <c r="AA84" s="326">
        <f t="shared" si="61"/>
        <v>0</v>
      </c>
      <c r="AB84" s="326">
        <f t="shared" si="61"/>
        <v>0</v>
      </c>
      <c r="AC84" s="326">
        <f t="shared" si="61"/>
        <v>0</v>
      </c>
      <c r="AD84" s="326">
        <f t="shared" si="61"/>
        <v>0</v>
      </c>
      <c r="AE84" s="326">
        <f t="shared" si="61"/>
        <v>0</v>
      </c>
      <c r="AF84" s="326">
        <f t="shared" si="61"/>
        <v>0</v>
      </c>
      <c r="AG84" s="326">
        <f t="shared" si="61"/>
        <v>0</v>
      </c>
      <c r="AH84" s="326">
        <f t="shared" si="61"/>
        <v>0</v>
      </c>
      <c r="AI84" s="326">
        <f t="shared" si="61"/>
        <v>0</v>
      </c>
      <c r="AJ84" s="326">
        <f t="shared" si="61"/>
        <v>0</v>
      </c>
      <c r="AK84" s="326">
        <f t="shared" si="61"/>
        <v>0</v>
      </c>
      <c r="AL84" s="326">
        <f t="shared" si="61"/>
        <v>0</v>
      </c>
      <c r="AM84" s="326">
        <f t="shared" si="61"/>
        <v>0</v>
      </c>
      <c r="AN84" s="326">
        <f t="shared" si="61"/>
        <v>0</v>
      </c>
      <c r="AO84" s="326">
        <f t="shared" si="61"/>
        <v>0</v>
      </c>
      <c r="AP84" s="326">
        <f t="shared" si="61"/>
        <v>0</v>
      </c>
      <c r="AQ84" s="326">
        <f t="shared" si="61"/>
        <v>0</v>
      </c>
      <c r="AR84" s="326">
        <f t="shared" si="61"/>
        <v>0</v>
      </c>
      <c r="AS84" s="326">
        <f t="shared" si="61"/>
        <v>0</v>
      </c>
      <c r="AT84" s="326">
        <f t="shared" si="61"/>
        <v>0</v>
      </c>
      <c r="AU84" s="326">
        <f t="shared" si="61"/>
        <v>0</v>
      </c>
      <c r="AV84" s="326">
        <f t="shared" si="61"/>
        <v>0</v>
      </c>
      <c r="AW84" s="326">
        <f t="shared" si="61"/>
        <v>0</v>
      </c>
      <c r="AX84" s="326">
        <f t="shared" si="61"/>
        <v>0</v>
      </c>
      <c r="AY84" s="326">
        <f t="shared" si="61"/>
        <v>0</v>
      </c>
      <c r="AZ84" s="326">
        <f t="shared" si="61"/>
        <v>0</v>
      </c>
      <c r="BA84" s="326">
        <f t="shared" si="61"/>
        <v>0</v>
      </c>
      <c r="BB84" s="326">
        <f t="shared" si="61"/>
        <v>0</v>
      </c>
      <c r="BC84" s="326">
        <f t="shared" si="61"/>
        <v>0</v>
      </c>
      <c r="BD84" s="326">
        <f t="shared" si="61"/>
        <v>0</v>
      </c>
      <c r="BE84" s="326">
        <f t="shared" si="61"/>
        <v>0</v>
      </c>
      <c r="BF84" s="326">
        <f t="shared" si="61"/>
        <v>0</v>
      </c>
    </row>
    <row r="85" spans="2:58">
      <c r="B85" s="332"/>
      <c r="C85" s="332"/>
      <c r="D85" s="335"/>
      <c r="E85" s="325" t="s">
        <v>1191</v>
      </c>
      <c r="F85" s="336"/>
      <c r="G85" s="332"/>
      <c r="H85" s="332"/>
      <c r="I85" s="332"/>
      <c r="J85" s="189">
        <f>IFERROR(MAX(0, MIN(L85, IF(DATE(I85, MATCH(H85, {"January","February","March","April","May","June","July","August","September","October","November","December"}, 0), 1) &gt; DATE(2024, 6, 30), 0, DATEDIF(DATE(I85, MATCH(H85, {"January","February","March","April","May","June","July","August","September","October","November","December"}, 0), 1), DATE(2024, 6, 30), "m")))), 0)</f>
        <v>0</v>
      </c>
      <c r="K85" s="189">
        <f>IFERROR(MAX(0, MIN(L85, DATEDIF(DATE(I85, MATCH(H85, {"January","February","March","April","May","June","July","August","September","October","November","December"}, 0), 1), DATE(2025, 6, 30), "m"))), 0)</f>
        <v>0</v>
      </c>
      <c r="L85" s="189">
        <f t="shared" si="38"/>
        <v>0</v>
      </c>
      <c r="M85" s="189">
        <f>IFERROR(INDEX('Drop down options'!$G$1:$G$13, MATCH(H85, 'Drop down options'!$F$1:$F$13, 0)), 0)</f>
        <v>0</v>
      </c>
      <c r="N85" s="352">
        <f t="shared" si="39"/>
        <v>0</v>
      </c>
      <c r="O85" s="326">
        <f t="shared" si="40"/>
        <v>0</v>
      </c>
      <c r="P85" s="193">
        <f t="shared" si="41"/>
        <v>0</v>
      </c>
      <c r="Q85" s="326">
        <f t="shared" si="42"/>
        <v>0</v>
      </c>
      <c r="R85" s="326">
        <f t="shared" si="43"/>
        <v>0</v>
      </c>
      <c r="S85" s="326">
        <f t="shared" ref="S85:BF85" si="62">MAX(0,R85-($N85*12))</f>
        <v>0</v>
      </c>
      <c r="T85" s="326">
        <f t="shared" si="62"/>
        <v>0</v>
      </c>
      <c r="U85" s="326">
        <f t="shared" si="62"/>
        <v>0</v>
      </c>
      <c r="V85" s="326">
        <f t="shared" si="62"/>
        <v>0</v>
      </c>
      <c r="W85" s="326">
        <f t="shared" si="62"/>
        <v>0</v>
      </c>
      <c r="X85" s="326">
        <f t="shared" si="62"/>
        <v>0</v>
      </c>
      <c r="Y85" s="326">
        <f t="shared" si="62"/>
        <v>0</v>
      </c>
      <c r="Z85" s="326">
        <f t="shared" si="62"/>
        <v>0</v>
      </c>
      <c r="AA85" s="326">
        <f t="shared" si="62"/>
        <v>0</v>
      </c>
      <c r="AB85" s="326">
        <f t="shared" si="62"/>
        <v>0</v>
      </c>
      <c r="AC85" s="326">
        <f t="shared" si="62"/>
        <v>0</v>
      </c>
      <c r="AD85" s="326">
        <f t="shared" si="62"/>
        <v>0</v>
      </c>
      <c r="AE85" s="326">
        <f t="shared" si="62"/>
        <v>0</v>
      </c>
      <c r="AF85" s="326">
        <f t="shared" si="62"/>
        <v>0</v>
      </c>
      <c r="AG85" s="326">
        <f t="shared" si="62"/>
        <v>0</v>
      </c>
      <c r="AH85" s="326">
        <f t="shared" si="62"/>
        <v>0</v>
      </c>
      <c r="AI85" s="326">
        <f t="shared" si="62"/>
        <v>0</v>
      </c>
      <c r="AJ85" s="326">
        <f t="shared" si="62"/>
        <v>0</v>
      </c>
      <c r="AK85" s="326">
        <f t="shared" si="62"/>
        <v>0</v>
      </c>
      <c r="AL85" s="326">
        <f t="shared" si="62"/>
        <v>0</v>
      </c>
      <c r="AM85" s="326">
        <f t="shared" si="62"/>
        <v>0</v>
      </c>
      <c r="AN85" s="326">
        <f t="shared" si="62"/>
        <v>0</v>
      </c>
      <c r="AO85" s="326">
        <f t="shared" si="62"/>
        <v>0</v>
      </c>
      <c r="AP85" s="326">
        <f t="shared" si="62"/>
        <v>0</v>
      </c>
      <c r="AQ85" s="326">
        <f t="shared" si="62"/>
        <v>0</v>
      </c>
      <c r="AR85" s="326">
        <f t="shared" si="62"/>
        <v>0</v>
      </c>
      <c r="AS85" s="326">
        <f t="shared" si="62"/>
        <v>0</v>
      </c>
      <c r="AT85" s="326">
        <f t="shared" si="62"/>
        <v>0</v>
      </c>
      <c r="AU85" s="326">
        <f t="shared" si="62"/>
        <v>0</v>
      </c>
      <c r="AV85" s="326">
        <f t="shared" si="62"/>
        <v>0</v>
      </c>
      <c r="AW85" s="326">
        <f t="shared" si="62"/>
        <v>0</v>
      </c>
      <c r="AX85" s="326">
        <f t="shared" si="62"/>
        <v>0</v>
      </c>
      <c r="AY85" s="326">
        <f t="shared" si="62"/>
        <v>0</v>
      </c>
      <c r="AZ85" s="326">
        <f t="shared" si="62"/>
        <v>0</v>
      </c>
      <c r="BA85" s="326">
        <f t="shared" si="62"/>
        <v>0</v>
      </c>
      <c r="BB85" s="326">
        <f t="shared" si="62"/>
        <v>0</v>
      </c>
      <c r="BC85" s="326">
        <f t="shared" si="62"/>
        <v>0</v>
      </c>
      <c r="BD85" s="326">
        <f t="shared" si="62"/>
        <v>0</v>
      </c>
      <c r="BE85" s="326">
        <f t="shared" si="62"/>
        <v>0</v>
      </c>
      <c r="BF85" s="326">
        <f t="shared" si="62"/>
        <v>0</v>
      </c>
    </row>
    <row r="86" spans="2:58">
      <c r="B86" s="332"/>
      <c r="C86" s="332"/>
      <c r="D86" s="335"/>
      <c r="E86" s="325" t="s">
        <v>1191</v>
      </c>
      <c r="F86" s="336"/>
      <c r="G86" s="332"/>
      <c r="H86" s="332"/>
      <c r="I86" s="332"/>
      <c r="J86" s="189">
        <f>IFERROR(MAX(0, MIN(L86, IF(DATE(I86, MATCH(H86, {"January","February","March","April","May","June","July","August","September","October","November","December"}, 0), 1) &gt; DATE(2024, 6, 30), 0, DATEDIF(DATE(I86, MATCH(H86, {"January","February","March","April","May","June","July","August","September","October","November","December"}, 0), 1), DATE(2024, 6, 30), "m")))), 0)</f>
        <v>0</v>
      </c>
      <c r="K86" s="189">
        <f>IFERROR(MAX(0, MIN(L86, DATEDIF(DATE(I86, MATCH(H86, {"January","February","March","April","May","June","July","August","September","October","November","December"}, 0), 1), DATE(2025, 6, 30), "m"))), 0)</f>
        <v>0</v>
      </c>
      <c r="L86" s="189">
        <f t="shared" si="38"/>
        <v>0</v>
      </c>
      <c r="M86" s="189">
        <f>IFERROR(INDEX('Drop down options'!$G$1:$G$13, MATCH(H86, 'Drop down options'!$F$1:$F$13, 0)), 0)</f>
        <v>0</v>
      </c>
      <c r="N86" s="352">
        <f t="shared" si="39"/>
        <v>0</v>
      </c>
      <c r="O86" s="326">
        <f t="shared" si="40"/>
        <v>0</v>
      </c>
      <c r="P86" s="193">
        <f t="shared" si="41"/>
        <v>0</v>
      </c>
      <c r="Q86" s="326">
        <f t="shared" si="42"/>
        <v>0</v>
      </c>
      <c r="R86" s="326">
        <f t="shared" si="43"/>
        <v>0</v>
      </c>
      <c r="S86" s="326">
        <f t="shared" ref="S86:BF86" si="63">MAX(0,R86-($N86*12))</f>
        <v>0</v>
      </c>
      <c r="T86" s="326">
        <f t="shared" si="63"/>
        <v>0</v>
      </c>
      <c r="U86" s="326">
        <f t="shared" si="63"/>
        <v>0</v>
      </c>
      <c r="V86" s="326">
        <f t="shared" si="63"/>
        <v>0</v>
      </c>
      <c r="W86" s="326">
        <f t="shared" si="63"/>
        <v>0</v>
      </c>
      <c r="X86" s="326">
        <f t="shared" si="63"/>
        <v>0</v>
      </c>
      <c r="Y86" s="326">
        <f t="shared" si="63"/>
        <v>0</v>
      </c>
      <c r="Z86" s="326">
        <f t="shared" si="63"/>
        <v>0</v>
      </c>
      <c r="AA86" s="326">
        <f t="shared" si="63"/>
        <v>0</v>
      </c>
      <c r="AB86" s="326">
        <f t="shared" si="63"/>
        <v>0</v>
      </c>
      <c r="AC86" s="326">
        <f t="shared" si="63"/>
        <v>0</v>
      </c>
      <c r="AD86" s="326">
        <f t="shared" si="63"/>
        <v>0</v>
      </c>
      <c r="AE86" s="326">
        <f t="shared" si="63"/>
        <v>0</v>
      </c>
      <c r="AF86" s="326">
        <f t="shared" si="63"/>
        <v>0</v>
      </c>
      <c r="AG86" s="326">
        <f t="shared" si="63"/>
        <v>0</v>
      </c>
      <c r="AH86" s="326">
        <f t="shared" si="63"/>
        <v>0</v>
      </c>
      <c r="AI86" s="326">
        <f t="shared" si="63"/>
        <v>0</v>
      </c>
      <c r="AJ86" s="326">
        <f t="shared" si="63"/>
        <v>0</v>
      </c>
      <c r="AK86" s="326">
        <f t="shared" si="63"/>
        <v>0</v>
      </c>
      <c r="AL86" s="326">
        <f t="shared" si="63"/>
        <v>0</v>
      </c>
      <c r="AM86" s="326">
        <f t="shared" si="63"/>
        <v>0</v>
      </c>
      <c r="AN86" s="326">
        <f t="shared" si="63"/>
        <v>0</v>
      </c>
      <c r="AO86" s="326">
        <f t="shared" si="63"/>
        <v>0</v>
      </c>
      <c r="AP86" s="326">
        <f t="shared" si="63"/>
        <v>0</v>
      </c>
      <c r="AQ86" s="326">
        <f t="shared" si="63"/>
        <v>0</v>
      </c>
      <c r="AR86" s="326">
        <f t="shared" si="63"/>
        <v>0</v>
      </c>
      <c r="AS86" s="326">
        <f t="shared" si="63"/>
        <v>0</v>
      </c>
      <c r="AT86" s="326">
        <f t="shared" si="63"/>
        <v>0</v>
      </c>
      <c r="AU86" s="326">
        <f t="shared" si="63"/>
        <v>0</v>
      </c>
      <c r="AV86" s="326">
        <f t="shared" si="63"/>
        <v>0</v>
      </c>
      <c r="AW86" s="326">
        <f t="shared" si="63"/>
        <v>0</v>
      </c>
      <c r="AX86" s="326">
        <f t="shared" si="63"/>
        <v>0</v>
      </c>
      <c r="AY86" s="326">
        <f t="shared" si="63"/>
        <v>0</v>
      </c>
      <c r="AZ86" s="326">
        <f t="shared" si="63"/>
        <v>0</v>
      </c>
      <c r="BA86" s="326">
        <f t="shared" si="63"/>
        <v>0</v>
      </c>
      <c r="BB86" s="326">
        <f t="shared" si="63"/>
        <v>0</v>
      </c>
      <c r="BC86" s="326">
        <f t="shared" si="63"/>
        <v>0</v>
      </c>
      <c r="BD86" s="326">
        <f t="shared" si="63"/>
        <v>0</v>
      </c>
      <c r="BE86" s="326">
        <f t="shared" si="63"/>
        <v>0</v>
      </c>
      <c r="BF86" s="326">
        <f t="shared" si="63"/>
        <v>0</v>
      </c>
    </row>
    <row r="87" spans="2:58">
      <c r="B87" s="332"/>
      <c r="C87" s="332"/>
      <c r="D87" s="335"/>
      <c r="E87" s="325" t="s">
        <v>1191</v>
      </c>
      <c r="F87" s="336"/>
      <c r="G87" s="332"/>
      <c r="H87" s="332"/>
      <c r="I87" s="332"/>
      <c r="J87" s="189">
        <f>IFERROR(MAX(0, MIN(L87, IF(DATE(I87, MATCH(H87, {"January","February","March","April","May","June","July","August","September","October","November","December"}, 0), 1) &gt; DATE(2024, 6, 30), 0, DATEDIF(DATE(I87, MATCH(H87, {"January","February","March","April","May","June","July","August","September","October","November","December"}, 0), 1), DATE(2024, 6, 30), "m")))), 0)</f>
        <v>0</v>
      </c>
      <c r="K87" s="189">
        <f>IFERROR(MAX(0, MIN(L87, DATEDIF(DATE(I87, MATCH(H87, {"January","February","March","April","May","June","July","August","September","October","November","December"}, 0), 1), DATE(2025, 6, 30), "m"))), 0)</f>
        <v>0</v>
      </c>
      <c r="L87" s="189">
        <f t="shared" si="38"/>
        <v>0</v>
      </c>
      <c r="M87" s="189">
        <f>IFERROR(INDEX('Drop down options'!$G$1:$G$13, MATCH(H87, 'Drop down options'!$F$1:$F$13, 0)), 0)</f>
        <v>0</v>
      </c>
      <c r="N87" s="352">
        <f t="shared" si="39"/>
        <v>0</v>
      </c>
      <c r="O87" s="326">
        <f t="shared" si="40"/>
        <v>0</v>
      </c>
      <c r="P87" s="193">
        <f t="shared" si="41"/>
        <v>0</v>
      </c>
      <c r="Q87" s="326">
        <f t="shared" si="42"/>
        <v>0</v>
      </c>
      <c r="R87" s="326">
        <f t="shared" si="43"/>
        <v>0</v>
      </c>
      <c r="S87" s="326">
        <f t="shared" ref="S87:BF87" si="64">MAX(0,R87-($N87*12))</f>
        <v>0</v>
      </c>
      <c r="T87" s="326">
        <f t="shared" si="64"/>
        <v>0</v>
      </c>
      <c r="U87" s="326">
        <f t="shared" si="64"/>
        <v>0</v>
      </c>
      <c r="V87" s="326">
        <f t="shared" si="64"/>
        <v>0</v>
      </c>
      <c r="W87" s="326">
        <f t="shared" si="64"/>
        <v>0</v>
      </c>
      <c r="X87" s="326">
        <f t="shared" si="64"/>
        <v>0</v>
      </c>
      <c r="Y87" s="326">
        <f t="shared" si="64"/>
        <v>0</v>
      </c>
      <c r="Z87" s="326">
        <f t="shared" si="64"/>
        <v>0</v>
      </c>
      <c r="AA87" s="326">
        <f t="shared" si="64"/>
        <v>0</v>
      </c>
      <c r="AB87" s="326">
        <f t="shared" si="64"/>
        <v>0</v>
      </c>
      <c r="AC87" s="326">
        <f t="shared" si="64"/>
        <v>0</v>
      </c>
      <c r="AD87" s="326">
        <f t="shared" si="64"/>
        <v>0</v>
      </c>
      <c r="AE87" s="326">
        <f t="shared" si="64"/>
        <v>0</v>
      </c>
      <c r="AF87" s="326">
        <f t="shared" si="64"/>
        <v>0</v>
      </c>
      <c r="AG87" s="326">
        <f t="shared" si="64"/>
        <v>0</v>
      </c>
      <c r="AH87" s="326">
        <f t="shared" si="64"/>
        <v>0</v>
      </c>
      <c r="AI87" s="326">
        <f t="shared" si="64"/>
        <v>0</v>
      </c>
      <c r="AJ87" s="326">
        <f t="shared" si="64"/>
        <v>0</v>
      </c>
      <c r="AK87" s="326">
        <f t="shared" si="64"/>
        <v>0</v>
      </c>
      <c r="AL87" s="326">
        <f t="shared" si="64"/>
        <v>0</v>
      </c>
      <c r="AM87" s="326">
        <f t="shared" si="64"/>
        <v>0</v>
      </c>
      <c r="AN87" s="326">
        <f t="shared" si="64"/>
        <v>0</v>
      </c>
      <c r="AO87" s="326">
        <f t="shared" si="64"/>
        <v>0</v>
      </c>
      <c r="AP87" s="326">
        <f t="shared" si="64"/>
        <v>0</v>
      </c>
      <c r="AQ87" s="326">
        <f t="shared" si="64"/>
        <v>0</v>
      </c>
      <c r="AR87" s="326">
        <f t="shared" si="64"/>
        <v>0</v>
      </c>
      <c r="AS87" s="326">
        <f t="shared" si="64"/>
        <v>0</v>
      </c>
      <c r="AT87" s="326">
        <f t="shared" si="64"/>
        <v>0</v>
      </c>
      <c r="AU87" s="326">
        <f t="shared" si="64"/>
        <v>0</v>
      </c>
      <c r="AV87" s="326">
        <f t="shared" si="64"/>
        <v>0</v>
      </c>
      <c r="AW87" s="326">
        <f t="shared" si="64"/>
        <v>0</v>
      </c>
      <c r="AX87" s="326">
        <f t="shared" si="64"/>
        <v>0</v>
      </c>
      <c r="AY87" s="326">
        <f t="shared" si="64"/>
        <v>0</v>
      </c>
      <c r="AZ87" s="326">
        <f t="shared" si="64"/>
        <v>0</v>
      </c>
      <c r="BA87" s="326">
        <f t="shared" si="64"/>
        <v>0</v>
      </c>
      <c r="BB87" s="326">
        <f t="shared" si="64"/>
        <v>0</v>
      </c>
      <c r="BC87" s="326">
        <f t="shared" si="64"/>
        <v>0</v>
      </c>
      <c r="BD87" s="326">
        <f t="shared" si="64"/>
        <v>0</v>
      </c>
      <c r="BE87" s="326">
        <f t="shared" si="64"/>
        <v>0</v>
      </c>
      <c r="BF87" s="326">
        <f t="shared" si="64"/>
        <v>0</v>
      </c>
    </row>
    <row r="88" spans="2:58">
      <c r="B88" s="332"/>
      <c r="C88" s="332"/>
      <c r="D88" s="335"/>
      <c r="E88" s="325" t="s">
        <v>1191</v>
      </c>
      <c r="F88" s="336"/>
      <c r="G88" s="332"/>
      <c r="H88" s="332"/>
      <c r="I88" s="332"/>
      <c r="J88" s="189">
        <f>IFERROR(MAX(0, MIN(L88, IF(DATE(I88, MATCH(H88, {"January","February","March","April","May","June","July","August","September","October","November","December"}, 0), 1) &gt; DATE(2024, 6, 30), 0, DATEDIF(DATE(I88, MATCH(H88, {"January","February","March","April","May","June","July","August","September","October","November","December"}, 0), 1), DATE(2024, 6, 30), "m")))), 0)</f>
        <v>0</v>
      </c>
      <c r="K88" s="189">
        <f>IFERROR(MAX(0, MIN(L88, DATEDIF(DATE(I88, MATCH(H88, {"January","February","March","April","May","June","July","August","September","October","November","December"}, 0), 1), DATE(2025, 6, 30), "m"))), 0)</f>
        <v>0</v>
      </c>
      <c r="L88" s="189">
        <f t="shared" si="38"/>
        <v>0</v>
      </c>
      <c r="M88" s="189">
        <f>IFERROR(INDEX('Drop down options'!$G$1:$G$13, MATCH(H88, 'Drop down options'!$F$1:$F$13, 0)), 0)</f>
        <v>0</v>
      </c>
      <c r="N88" s="352">
        <f t="shared" si="39"/>
        <v>0</v>
      </c>
      <c r="O88" s="326">
        <f t="shared" si="40"/>
        <v>0</v>
      </c>
      <c r="P88" s="193">
        <f t="shared" si="41"/>
        <v>0</v>
      </c>
      <c r="Q88" s="326">
        <f t="shared" si="42"/>
        <v>0</v>
      </c>
      <c r="R88" s="326">
        <f t="shared" si="43"/>
        <v>0</v>
      </c>
      <c r="S88" s="326">
        <f t="shared" ref="S88:BF88" si="65">MAX(0,R88-($N88*12))</f>
        <v>0</v>
      </c>
      <c r="T88" s="326">
        <f t="shared" si="65"/>
        <v>0</v>
      </c>
      <c r="U88" s="326">
        <f t="shared" si="65"/>
        <v>0</v>
      </c>
      <c r="V88" s="326">
        <f t="shared" si="65"/>
        <v>0</v>
      </c>
      <c r="W88" s="326">
        <f t="shared" si="65"/>
        <v>0</v>
      </c>
      <c r="X88" s="326">
        <f t="shared" si="65"/>
        <v>0</v>
      </c>
      <c r="Y88" s="326">
        <f t="shared" si="65"/>
        <v>0</v>
      </c>
      <c r="Z88" s="326">
        <f t="shared" si="65"/>
        <v>0</v>
      </c>
      <c r="AA88" s="326">
        <f t="shared" si="65"/>
        <v>0</v>
      </c>
      <c r="AB88" s="326">
        <f t="shared" si="65"/>
        <v>0</v>
      </c>
      <c r="AC88" s="326">
        <f t="shared" si="65"/>
        <v>0</v>
      </c>
      <c r="AD88" s="326">
        <f t="shared" si="65"/>
        <v>0</v>
      </c>
      <c r="AE88" s="326">
        <f t="shared" si="65"/>
        <v>0</v>
      </c>
      <c r="AF88" s="326">
        <f t="shared" si="65"/>
        <v>0</v>
      </c>
      <c r="AG88" s="326">
        <f t="shared" si="65"/>
        <v>0</v>
      </c>
      <c r="AH88" s="326">
        <f t="shared" si="65"/>
        <v>0</v>
      </c>
      <c r="AI88" s="326">
        <f t="shared" si="65"/>
        <v>0</v>
      </c>
      <c r="AJ88" s="326">
        <f t="shared" si="65"/>
        <v>0</v>
      </c>
      <c r="AK88" s="326">
        <f t="shared" si="65"/>
        <v>0</v>
      </c>
      <c r="AL88" s="326">
        <f t="shared" si="65"/>
        <v>0</v>
      </c>
      <c r="AM88" s="326">
        <f t="shared" si="65"/>
        <v>0</v>
      </c>
      <c r="AN88" s="326">
        <f t="shared" si="65"/>
        <v>0</v>
      </c>
      <c r="AO88" s="326">
        <f t="shared" si="65"/>
        <v>0</v>
      </c>
      <c r="AP88" s="326">
        <f t="shared" si="65"/>
        <v>0</v>
      </c>
      <c r="AQ88" s="326">
        <f t="shared" si="65"/>
        <v>0</v>
      </c>
      <c r="AR88" s="326">
        <f t="shared" si="65"/>
        <v>0</v>
      </c>
      <c r="AS88" s="326">
        <f t="shared" si="65"/>
        <v>0</v>
      </c>
      <c r="AT88" s="326">
        <f t="shared" si="65"/>
        <v>0</v>
      </c>
      <c r="AU88" s="326">
        <f t="shared" si="65"/>
        <v>0</v>
      </c>
      <c r="AV88" s="326">
        <f t="shared" si="65"/>
        <v>0</v>
      </c>
      <c r="AW88" s="326">
        <f t="shared" si="65"/>
        <v>0</v>
      </c>
      <c r="AX88" s="326">
        <f t="shared" si="65"/>
        <v>0</v>
      </c>
      <c r="AY88" s="326">
        <f t="shared" si="65"/>
        <v>0</v>
      </c>
      <c r="AZ88" s="326">
        <f t="shared" si="65"/>
        <v>0</v>
      </c>
      <c r="BA88" s="326">
        <f t="shared" si="65"/>
        <v>0</v>
      </c>
      <c r="BB88" s="326">
        <f t="shared" si="65"/>
        <v>0</v>
      </c>
      <c r="BC88" s="326">
        <f t="shared" si="65"/>
        <v>0</v>
      </c>
      <c r="BD88" s="326">
        <f t="shared" si="65"/>
        <v>0</v>
      </c>
      <c r="BE88" s="326">
        <f t="shared" si="65"/>
        <v>0</v>
      </c>
      <c r="BF88" s="326">
        <f t="shared" si="65"/>
        <v>0</v>
      </c>
    </row>
    <row r="89" spans="2:58">
      <c r="B89" s="332"/>
      <c r="C89" s="332"/>
      <c r="D89" s="335"/>
      <c r="E89" s="325" t="s">
        <v>1191</v>
      </c>
      <c r="F89" s="336"/>
      <c r="G89" s="332"/>
      <c r="H89" s="332"/>
      <c r="I89" s="332"/>
      <c r="J89" s="189">
        <f>IFERROR(MAX(0, MIN(L89, IF(DATE(I89, MATCH(H89, {"January","February","March","April","May","June","July","August","September","October","November","December"}, 0), 1) &gt; DATE(2024, 6, 30), 0, DATEDIF(DATE(I89, MATCH(H89, {"January","February","March","April","May","June","July","August","September","October","November","December"}, 0), 1), DATE(2024, 6, 30), "m")))), 0)</f>
        <v>0</v>
      </c>
      <c r="K89" s="189">
        <f>IFERROR(MAX(0, MIN(L89, DATEDIF(DATE(I89, MATCH(H89, {"January","February","March","April","May","June","July","August","September","October","November","December"}, 0), 1), DATE(2025, 6, 30), "m"))), 0)</f>
        <v>0</v>
      </c>
      <c r="L89" s="189">
        <f t="shared" si="38"/>
        <v>0</v>
      </c>
      <c r="M89" s="189">
        <f>IFERROR(INDEX('Drop down options'!$G$1:$G$13, MATCH(H89, 'Drop down options'!$F$1:$F$13, 0)), 0)</f>
        <v>0</v>
      </c>
      <c r="N89" s="352">
        <f t="shared" si="39"/>
        <v>0</v>
      </c>
      <c r="O89" s="326">
        <f t="shared" si="40"/>
        <v>0</v>
      </c>
      <c r="P89" s="193">
        <f t="shared" si="41"/>
        <v>0</v>
      </c>
      <c r="Q89" s="326">
        <f t="shared" si="42"/>
        <v>0</v>
      </c>
      <c r="R89" s="326">
        <f t="shared" si="43"/>
        <v>0</v>
      </c>
      <c r="S89" s="326">
        <f t="shared" ref="S89:BF89" si="66">MAX(0,R89-($N89*12))</f>
        <v>0</v>
      </c>
      <c r="T89" s="326">
        <f t="shared" si="66"/>
        <v>0</v>
      </c>
      <c r="U89" s="326">
        <f t="shared" si="66"/>
        <v>0</v>
      </c>
      <c r="V89" s="326">
        <f t="shared" si="66"/>
        <v>0</v>
      </c>
      <c r="W89" s="326">
        <f t="shared" si="66"/>
        <v>0</v>
      </c>
      <c r="X89" s="326">
        <f t="shared" si="66"/>
        <v>0</v>
      </c>
      <c r="Y89" s="326">
        <f t="shared" si="66"/>
        <v>0</v>
      </c>
      <c r="Z89" s="326">
        <f t="shared" si="66"/>
        <v>0</v>
      </c>
      <c r="AA89" s="326">
        <f t="shared" si="66"/>
        <v>0</v>
      </c>
      <c r="AB89" s="326">
        <f t="shared" si="66"/>
        <v>0</v>
      </c>
      <c r="AC89" s="326">
        <f t="shared" si="66"/>
        <v>0</v>
      </c>
      <c r="AD89" s="326">
        <f t="shared" si="66"/>
        <v>0</v>
      </c>
      <c r="AE89" s="326">
        <f t="shared" si="66"/>
        <v>0</v>
      </c>
      <c r="AF89" s="326">
        <f t="shared" si="66"/>
        <v>0</v>
      </c>
      <c r="AG89" s="326">
        <f t="shared" si="66"/>
        <v>0</v>
      </c>
      <c r="AH89" s="326">
        <f t="shared" si="66"/>
        <v>0</v>
      </c>
      <c r="AI89" s="326">
        <f t="shared" si="66"/>
        <v>0</v>
      </c>
      <c r="AJ89" s="326">
        <f t="shared" si="66"/>
        <v>0</v>
      </c>
      <c r="AK89" s="326">
        <f t="shared" si="66"/>
        <v>0</v>
      </c>
      <c r="AL89" s="326">
        <f t="shared" si="66"/>
        <v>0</v>
      </c>
      <c r="AM89" s="326">
        <f t="shared" si="66"/>
        <v>0</v>
      </c>
      <c r="AN89" s="326">
        <f t="shared" si="66"/>
        <v>0</v>
      </c>
      <c r="AO89" s="326">
        <f t="shared" si="66"/>
        <v>0</v>
      </c>
      <c r="AP89" s="326">
        <f t="shared" si="66"/>
        <v>0</v>
      </c>
      <c r="AQ89" s="326">
        <f t="shared" si="66"/>
        <v>0</v>
      </c>
      <c r="AR89" s="326">
        <f t="shared" si="66"/>
        <v>0</v>
      </c>
      <c r="AS89" s="326">
        <f t="shared" si="66"/>
        <v>0</v>
      </c>
      <c r="AT89" s="326">
        <f t="shared" si="66"/>
        <v>0</v>
      </c>
      <c r="AU89" s="326">
        <f t="shared" si="66"/>
        <v>0</v>
      </c>
      <c r="AV89" s="326">
        <f t="shared" si="66"/>
        <v>0</v>
      </c>
      <c r="AW89" s="326">
        <f t="shared" si="66"/>
        <v>0</v>
      </c>
      <c r="AX89" s="326">
        <f t="shared" si="66"/>
        <v>0</v>
      </c>
      <c r="AY89" s="326">
        <f t="shared" si="66"/>
        <v>0</v>
      </c>
      <c r="AZ89" s="326">
        <f t="shared" si="66"/>
        <v>0</v>
      </c>
      <c r="BA89" s="326">
        <f t="shared" si="66"/>
        <v>0</v>
      </c>
      <c r="BB89" s="326">
        <f t="shared" si="66"/>
        <v>0</v>
      </c>
      <c r="BC89" s="326">
        <f t="shared" si="66"/>
        <v>0</v>
      </c>
      <c r="BD89" s="326">
        <f t="shared" si="66"/>
        <v>0</v>
      </c>
      <c r="BE89" s="326">
        <f t="shared" si="66"/>
        <v>0</v>
      </c>
      <c r="BF89" s="326">
        <f t="shared" si="66"/>
        <v>0</v>
      </c>
    </row>
    <row r="90" spans="2:58">
      <c r="B90" s="332"/>
      <c r="C90" s="332"/>
      <c r="D90" s="335"/>
      <c r="E90" s="325" t="s">
        <v>1191</v>
      </c>
      <c r="F90" s="336"/>
      <c r="G90" s="332"/>
      <c r="H90" s="332"/>
      <c r="I90" s="332"/>
      <c r="J90" s="189">
        <f>IFERROR(MAX(0, MIN(L90, IF(DATE(I90, MATCH(H90, {"January","February","March","April","May","June","July","August","September","October","November","December"}, 0), 1) &gt; DATE(2024, 6, 30), 0, DATEDIF(DATE(I90, MATCH(H90, {"January","February","March","April","May","June","July","August","September","October","November","December"}, 0), 1), DATE(2024, 6, 30), "m")))), 0)</f>
        <v>0</v>
      </c>
      <c r="K90" s="189">
        <f>IFERROR(MAX(0, MIN(L90, DATEDIF(DATE(I90, MATCH(H90, {"January","February","March","April","May","June","July","August","September","October","November","December"}, 0), 1), DATE(2025, 6, 30), "m"))), 0)</f>
        <v>0</v>
      </c>
      <c r="L90" s="189">
        <f t="shared" si="38"/>
        <v>0</v>
      </c>
      <c r="M90" s="189">
        <f>IFERROR(INDEX('Drop down options'!$G$1:$G$13, MATCH(H90, 'Drop down options'!$F$1:$F$13, 0)), 0)</f>
        <v>0</v>
      </c>
      <c r="N90" s="352">
        <f t="shared" si="39"/>
        <v>0</v>
      </c>
      <c r="O90" s="326">
        <f t="shared" si="40"/>
        <v>0</v>
      </c>
      <c r="P90" s="193">
        <f t="shared" si="41"/>
        <v>0</v>
      </c>
      <c r="Q90" s="326">
        <f t="shared" si="42"/>
        <v>0</v>
      </c>
      <c r="R90" s="326">
        <f t="shared" si="43"/>
        <v>0</v>
      </c>
      <c r="S90" s="326">
        <f t="shared" ref="S90:BF90" si="67">MAX(0,R90-($N90*12))</f>
        <v>0</v>
      </c>
      <c r="T90" s="326">
        <f t="shared" si="67"/>
        <v>0</v>
      </c>
      <c r="U90" s="326">
        <f t="shared" si="67"/>
        <v>0</v>
      </c>
      <c r="V90" s="326">
        <f t="shared" si="67"/>
        <v>0</v>
      </c>
      <c r="W90" s="326">
        <f t="shared" si="67"/>
        <v>0</v>
      </c>
      <c r="X90" s="326">
        <f t="shared" si="67"/>
        <v>0</v>
      </c>
      <c r="Y90" s="326">
        <f t="shared" si="67"/>
        <v>0</v>
      </c>
      <c r="Z90" s="326">
        <f t="shared" si="67"/>
        <v>0</v>
      </c>
      <c r="AA90" s="326">
        <f t="shared" si="67"/>
        <v>0</v>
      </c>
      <c r="AB90" s="326">
        <f t="shared" si="67"/>
        <v>0</v>
      </c>
      <c r="AC90" s="326">
        <f t="shared" si="67"/>
        <v>0</v>
      </c>
      <c r="AD90" s="326">
        <f t="shared" si="67"/>
        <v>0</v>
      </c>
      <c r="AE90" s="326">
        <f t="shared" si="67"/>
        <v>0</v>
      </c>
      <c r="AF90" s="326">
        <f t="shared" si="67"/>
        <v>0</v>
      </c>
      <c r="AG90" s="326">
        <f t="shared" si="67"/>
        <v>0</v>
      </c>
      <c r="AH90" s="326">
        <f t="shared" si="67"/>
        <v>0</v>
      </c>
      <c r="AI90" s="326">
        <f t="shared" si="67"/>
        <v>0</v>
      </c>
      <c r="AJ90" s="326">
        <f t="shared" si="67"/>
        <v>0</v>
      </c>
      <c r="AK90" s="326">
        <f t="shared" si="67"/>
        <v>0</v>
      </c>
      <c r="AL90" s="326">
        <f t="shared" si="67"/>
        <v>0</v>
      </c>
      <c r="AM90" s="326">
        <f t="shared" si="67"/>
        <v>0</v>
      </c>
      <c r="AN90" s="326">
        <f t="shared" si="67"/>
        <v>0</v>
      </c>
      <c r="AO90" s="326">
        <f t="shared" si="67"/>
        <v>0</v>
      </c>
      <c r="AP90" s="326">
        <f t="shared" si="67"/>
        <v>0</v>
      </c>
      <c r="AQ90" s="326">
        <f t="shared" si="67"/>
        <v>0</v>
      </c>
      <c r="AR90" s="326">
        <f t="shared" si="67"/>
        <v>0</v>
      </c>
      <c r="AS90" s="326">
        <f t="shared" si="67"/>
        <v>0</v>
      </c>
      <c r="AT90" s="326">
        <f t="shared" si="67"/>
        <v>0</v>
      </c>
      <c r="AU90" s="326">
        <f t="shared" si="67"/>
        <v>0</v>
      </c>
      <c r="AV90" s="326">
        <f t="shared" si="67"/>
        <v>0</v>
      </c>
      <c r="AW90" s="326">
        <f t="shared" si="67"/>
        <v>0</v>
      </c>
      <c r="AX90" s="326">
        <f t="shared" si="67"/>
        <v>0</v>
      </c>
      <c r="AY90" s="326">
        <f t="shared" si="67"/>
        <v>0</v>
      </c>
      <c r="AZ90" s="326">
        <f t="shared" si="67"/>
        <v>0</v>
      </c>
      <c r="BA90" s="326">
        <f t="shared" si="67"/>
        <v>0</v>
      </c>
      <c r="BB90" s="326">
        <f t="shared" si="67"/>
        <v>0</v>
      </c>
      <c r="BC90" s="326">
        <f t="shared" si="67"/>
        <v>0</v>
      </c>
      <c r="BD90" s="326">
        <f t="shared" si="67"/>
        <v>0</v>
      </c>
      <c r="BE90" s="326">
        <f t="shared" si="67"/>
        <v>0</v>
      </c>
      <c r="BF90" s="326">
        <f t="shared" si="67"/>
        <v>0</v>
      </c>
    </row>
    <row r="91" spans="2:58">
      <c r="B91" s="332"/>
      <c r="C91" s="332"/>
      <c r="D91" s="335"/>
      <c r="E91" s="325" t="s">
        <v>1191</v>
      </c>
      <c r="F91" s="336"/>
      <c r="G91" s="332"/>
      <c r="H91" s="332"/>
      <c r="I91" s="332"/>
      <c r="J91" s="189">
        <f>IFERROR(MAX(0, MIN(L91, IF(DATE(I91, MATCH(H91, {"January","February","March","April","May","June","July","August","September","October","November","December"}, 0), 1) &gt; DATE(2024, 6, 30), 0, DATEDIF(DATE(I91, MATCH(H91, {"January","February","March","April","May","June","July","August","September","October","November","December"}, 0), 1), DATE(2024, 6, 30), "m")))), 0)</f>
        <v>0</v>
      </c>
      <c r="K91" s="189">
        <f>IFERROR(MAX(0, MIN(L91, DATEDIF(DATE(I91, MATCH(H91, {"January","February","March","April","May","June","July","August","September","October","November","December"}, 0), 1), DATE(2025, 6, 30), "m"))), 0)</f>
        <v>0</v>
      </c>
      <c r="L91" s="189">
        <f t="shared" si="38"/>
        <v>0</v>
      </c>
      <c r="M91" s="189">
        <f>IFERROR(INDEX('Drop down options'!$G$1:$G$13, MATCH(H91, 'Drop down options'!$F$1:$F$13, 0)), 0)</f>
        <v>0</v>
      </c>
      <c r="N91" s="352">
        <f t="shared" si="39"/>
        <v>0</v>
      </c>
      <c r="O91" s="326">
        <f t="shared" si="40"/>
        <v>0</v>
      </c>
      <c r="P91" s="193">
        <f t="shared" si="41"/>
        <v>0</v>
      </c>
      <c r="Q91" s="326">
        <f t="shared" si="42"/>
        <v>0</v>
      </c>
      <c r="R91" s="326">
        <f t="shared" si="43"/>
        <v>0</v>
      </c>
      <c r="S91" s="326">
        <f t="shared" ref="S91:BF91" si="68">MAX(0,R91-($N91*12))</f>
        <v>0</v>
      </c>
      <c r="T91" s="326">
        <f t="shared" si="68"/>
        <v>0</v>
      </c>
      <c r="U91" s="326">
        <f t="shared" si="68"/>
        <v>0</v>
      </c>
      <c r="V91" s="326">
        <f t="shared" si="68"/>
        <v>0</v>
      </c>
      <c r="W91" s="326">
        <f t="shared" si="68"/>
        <v>0</v>
      </c>
      <c r="X91" s="326">
        <f t="shared" si="68"/>
        <v>0</v>
      </c>
      <c r="Y91" s="326">
        <f t="shared" si="68"/>
        <v>0</v>
      </c>
      <c r="Z91" s="326">
        <f t="shared" si="68"/>
        <v>0</v>
      </c>
      <c r="AA91" s="326">
        <f t="shared" si="68"/>
        <v>0</v>
      </c>
      <c r="AB91" s="326">
        <f t="shared" si="68"/>
        <v>0</v>
      </c>
      <c r="AC91" s="326">
        <f t="shared" si="68"/>
        <v>0</v>
      </c>
      <c r="AD91" s="326">
        <f t="shared" si="68"/>
        <v>0</v>
      </c>
      <c r="AE91" s="326">
        <f t="shared" si="68"/>
        <v>0</v>
      </c>
      <c r="AF91" s="326">
        <f t="shared" si="68"/>
        <v>0</v>
      </c>
      <c r="AG91" s="326">
        <f t="shared" si="68"/>
        <v>0</v>
      </c>
      <c r="AH91" s="326">
        <f t="shared" si="68"/>
        <v>0</v>
      </c>
      <c r="AI91" s="326">
        <f t="shared" si="68"/>
        <v>0</v>
      </c>
      <c r="AJ91" s="326">
        <f t="shared" si="68"/>
        <v>0</v>
      </c>
      <c r="AK91" s="326">
        <f t="shared" si="68"/>
        <v>0</v>
      </c>
      <c r="AL91" s="326">
        <f t="shared" si="68"/>
        <v>0</v>
      </c>
      <c r="AM91" s="326">
        <f t="shared" si="68"/>
        <v>0</v>
      </c>
      <c r="AN91" s="326">
        <f t="shared" si="68"/>
        <v>0</v>
      </c>
      <c r="AO91" s="326">
        <f t="shared" si="68"/>
        <v>0</v>
      </c>
      <c r="AP91" s="326">
        <f t="shared" si="68"/>
        <v>0</v>
      </c>
      <c r="AQ91" s="326">
        <f t="shared" si="68"/>
        <v>0</v>
      </c>
      <c r="AR91" s="326">
        <f t="shared" si="68"/>
        <v>0</v>
      </c>
      <c r="AS91" s="326">
        <f t="shared" si="68"/>
        <v>0</v>
      </c>
      <c r="AT91" s="326">
        <f t="shared" si="68"/>
        <v>0</v>
      </c>
      <c r="AU91" s="326">
        <f t="shared" si="68"/>
        <v>0</v>
      </c>
      <c r="AV91" s="326">
        <f t="shared" si="68"/>
        <v>0</v>
      </c>
      <c r="AW91" s="326">
        <f t="shared" si="68"/>
        <v>0</v>
      </c>
      <c r="AX91" s="326">
        <f t="shared" si="68"/>
        <v>0</v>
      </c>
      <c r="AY91" s="326">
        <f t="shared" si="68"/>
        <v>0</v>
      </c>
      <c r="AZ91" s="326">
        <f t="shared" si="68"/>
        <v>0</v>
      </c>
      <c r="BA91" s="326">
        <f t="shared" si="68"/>
        <v>0</v>
      </c>
      <c r="BB91" s="326">
        <f t="shared" si="68"/>
        <v>0</v>
      </c>
      <c r="BC91" s="326">
        <f t="shared" si="68"/>
        <v>0</v>
      </c>
      <c r="BD91" s="326">
        <f t="shared" si="68"/>
        <v>0</v>
      </c>
      <c r="BE91" s="326">
        <f t="shared" si="68"/>
        <v>0</v>
      </c>
      <c r="BF91" s="326">
        <f t="shared" si="68"/>
        <v>0</v>
      </c>
    </row>
    <row r="92" spans="2:58">
      <c r="B92" s="332"/>
      <c r="C92" s="332"/>
      <c r="D92" s="335"/>
      <c r="E92" s="325" t="s">
        <v>1191</v>
      </c>
      <c r="F92" s="336"/>
      <c r="G92" s="332"/>
      <c r="H92" s="332"/>
      <c r="I92" s="332"/>
      <c r="J92" s="189">
        <f>IFERROR(MAX(0, MIN(L92, IF(DATE(I92, MATCH(H92, {"January","February","March","April","May","June","July","August","September","October","November","December"}, 0), 1) &gt; DATE(2024, 6, 30), 0, DATEDIF(DATE(I92, MATCH(H92, {"January","February","March","April","May","June","July","August","September","October","November","December"}, 0), 1), DATE(2024, 6, 30), "m")))), 0)</f>
        <v>0</v>
      </c>
      <c r="K92" s="189">
        <f>IFERROR(MAX(0, MIN(L92, DATEDIF(DATE(I92, MATCH(H92, {"January","February","March","April","May","June","July","August","September","October","November","December"}, 0), 1), DATE(2025, 6, 30), "m"))), 0)</f>
        <v>0</v>
      </c>
      <c r="L92" s="189">
        <f t="shared" si="38"/>
        <v>0</v>
      </c>
      <c r="M92" s="189">
        <f>IFERROR(INDEX('Drop down options'!$G$1:$G$13, MATCH(H92, 'Drop down options'!$F$1:$F$13, 0)), 0)</f>
        <v>0</v>
      </c>
      <c r="N92" s="352">
        <f t="shared" si="39"/>
        <v>0</v>
      </c>
      <c r="O92" s="326">
        <f t="shared" si="40"/>
        <v>0</v>
      </c>
      <c r="P92" s="193">
        <f t="shared" si="41"/>
        <v>0</v>
      </c>
      <c r="Q92" s="326">
        <f t="shared" si="42"/>
        <v>0</v>
      </c>
      <c r="R92" s="326">
        <f t="shared" si="43"/>
        <v>0</v>
      </c>
      <c r="S92" s="326">
        <f t="shared" ref="S92:BF92" si="69">MAX(0,R92-($N92*12))</f>
        <v>0</v>
      </c>
      <c r="T92" s="326">
        <f t="shared" si="69"/>
        <v>0</v>
      </c>
      <c r="U92" s="326">
        <f t="shared" si="69"/>
        <v>0</v>
      </c>
      <c r="V92" s="326">
        <f t="shared" si="69"/>
        <v>0</v>
      </c>
      <c r="W92" s="326">
        <f t="shared" si="69"/>
        <v>0</v>
      </c>
      <c r="X92" s="326">
        <f t="shared" si="69"/>
        <v>0</v>
      </c>
      <c r="Y92" s="326">
        <f t="shared" si="69"/>
        <v>0</v>
      </c>
      <c r="Z92" s="326">
        <f t="shared" si="69"/>
        <v>0</v>
      </c>
      <c r="AA92" s="326">
        <f t="shared" si="69"/>
        <v>0</v>
      </c>
      <c r="AB92" s="326">
        <f t="shared" si="69"/>
        <v>0</v>
      </c>
      <c r="AC92" s="326">
        <f t="shared" si="69"/>
        <v>0</v>
      </c>
      <c r="AD92" s="326">
        <f t="shared" si="69"/>
        <v>0</v>
      </c>
      <c r="AE92" s="326">
        <f t="shared" si="69"/>
        <v>0</v>
      </c>
      <c r="AF92" s="326">
        <f t="shared" si="69"/>
        <v>0</v>
      </c>
      <c r="AG92" s="326">
        <f t="shared" si="69"/>
        <v>0</v>
      </c>
      <c r="AH92" s="326">
        <f t="shared" si="69"/>
        <v>0</v>
      </c>
      <c r="AI92" s="326">
        <f t="shared" si="69"/>
        <v>0</v>
      </c>
      <c r="AJ92" s="326">
        <f t="shared" si="69"/>
        <v>0</v>
      </c>
      <c r="AK92" s="326">
        <f t="shared" si="69"/>
        <v>0</v>
      </c>
      <c r="AL92" s="326">
        <f t="shared" si="69"/>
        <v>0</v>
      </c>
      <c r="AM92" s="326">
        <f t="shared" si="69"/>
        <v>0</v>
      </c>
      <c r="AN92" s="326">
        <f t="shared" si="69"/>
        <v>0</v>
      </c>
      <c r="AO92" s="326">
        <f t="shared" si="69"/>
        <v>0</v>
      </c>
      <c r="AP92" s="326">
        <f t="shared" si="69"/>
        <v>0</v>
      </c>
      <c r="AQ92" s="326">
        <f t="shared" si="69"/>
        <v>0</v>
      </c>
      <c r="AR92" s="326">
        <f t="shared" si="69"/>
        <v>0</v>
      </c>
      <c r="AS92" s="326">
        <f t="shared" si="69"/>
        <v>0</v>
      </c>
      <c r="AT92" s="326">
        <f t="shared" si="69"/>
        <v>0</v>
      </c>
      <c r="AU92" s="326">
        <f t="shared" si="69"/>
        <v>0</v>
      </c>
      <c r="AV92" s="326">
        <f t="shared" si="69"/>
        <v>0</v>
      </c>
      <c r="AW92" s="326">
        <f t="shared" si="69"/>
        <v>0</v>
      </c>
      <c r="AX92" s="326">
        <f t="shared" si="69"/>
        <v>0</v>
      </c>
      <c r="AY92" s="326">
        <f t="shared" si="69"/>
        <v>0</v>
      </c>
      <c r="AZ92" s="326">
        <f t="shared" si="69"/>
        <v>0</v>
      </c>
      <c r="BA92" s="326">
        <f t="shared" si="69"/>
        <v>0</v>
      </c>
      <c r="BB92" s="326">
        <f t="shared" si="69"/>
        <v>0</v>
      </c>
      <c r="BC92" s="326">
        <f t="shared" si="69"/>
        <v>0</v>
      </c>
      <c r="BD92" s="326">
        <f t="shared" si="69"/>
        <v>0</v>
      </c>
      <c r="BE92" s="326">
        <f t="shared" si="69"/>
        <v>0</v>
      </c>
      <c r="BF92" s="326">
        <f t="shared" si="69"/>
        <v>0</v>
      </c>
    </row>
    <row r="93" spans="2:58">
      <c r="B93" s="332"/>
      <c r="C93" s="332"/>
      <c r="D93" s="335"/>
      <c r="E93" s="325" t="s">
        <v>1191</v>
      </c>
      <c r="F93" s="336"/>
      <c r="G93" s="332"/>
      <c r="H93" s="332"/>
      <c r="I93" s="332"/>
      <c r="J93" s="189">
        <f>IFERROR(MAX(0, MIN(L93, IF(DATE(I93, MATCH(H93, {"January","February","March","April","May","June","July","August","September","October","November","December"}, 0), 1) &gt; DATE(2024, 6, 30), 0, DATEDIF(DATE(I93, MATCH(H93, {"January","February","March","April","May","June","July","August","September","October","November","December"}, 0), 1), DATE(2024, 6, 30), "m")))), 0)</f>
        <v>0</v>
      </c>
      <c r="K93" s="189">
        <f>IFERROR(MAX(0, MIN(L93, DATEDIF(DATE(I93, MATCH(H93, {"January","February","March","April","May","June","July","August","September","October","November","December"}, 0), 1), DATE(2025, 6, 30), "m"))), 0)</f>
        <v>0</v>
      </c>
      <c r="L93" s="189">
        <f t="shared" si="38"/>
        <v>0</v>
      </c>
      <c r="M93" s="189">
        <f>IFERROR(INDEX('Drop down options'!$G$1:$G$13, MATCH(H93, 'Drop down options'!$F$1:$F$13, 0)), 0)</f>
        <v>0</v>
      </c>
      <c r="N93" s="352">
        <f t="shared" si="39"/>
        <v>0</v>
      </c>
      <c r="O93" s="326">
        <f t="shared" si="40"/>
        <v>0</v>
      </c>
      <c r="P93" s="193">
        <f t="shared" si="41"/>
        <v>0</v>
      </c>
      <c r="Q93" s="326">
        <f t="shared" si="42"/>
        <v>0</v>
      </c>
      <c r="R93" s="326">
        <f t="shared" si="43"/>
        <v>0</v>
      </c>
      <c r="S93" s="326">
        <f t="shared" ref="S93:BF93" si="70">MAX(0,R93-($N93*12))</f>
        <v>0</v>
      </c>
      <c r="T93" s="326">
        <f t="shared" si="70"/>
        <v>0</v>
      </c>
      <c r="U93" s="326">
        <f t="shared" si="70"/>
        <v>0</v>
      </c>
      <c r="V93" s="326">
        <f t="shared" si="70"/>
        <v>0</v>
      </c>
      <c r="W93" s="326">
        <f t="shared" si="70"/>
        <v>0</v>
      </c>
      <c r="X93" s="326">
        <f t="shared" si="70"/>
        <v>0</v>
      </c>
      <c r="Y93" s="326">
        <f t="shared" si="70"/>
        <v>0</v>
      </c>
      <c r="Z93" s="326">
        <f t="shared" si="70"/>
        <v>0</v>
      </c>
      <c r="AA93" s="326">
        <f t="shared" si="70"/>
        <v>0</v>
      </c>
      <c r="AB93" s="326">
        <f t="shared" si="70"/>
        <v>0</v>
      </c>
      <c r="AC93" s="326">
        <f t="shared" si="70"/>
        <v>0</v>
      </c>
      <c r="AD93" s="326">
        <f t="shared" si="70"/>
        <v>0</v>
      </c>
      <c r="AE93" s="326">
        <f t="shared" si="70"/>
        <v>0</v>
      </c>
      <c r="AF93" s="326">
        <f t="shared" si="70"/>
        <v>0</v>
      </c>
      <c r="AG93" s="326">
        <f t="shared" si="70"/>
        <v>0</v>
      </c>
      <c r="AH93" s="326">
        <f t="shared" si="70"/>
        <v>0</v>
      </c>
      <c r="AI93" s="326">
        <f t="shared" si="70"/>
        <v>0</v>
      </c>
      <c r="AJ93" s="326">
        <f t="shared" si="70"/>
        <v>0</v>
      </c>
      <c r="AK93" s="326">
        <f t="shared" si="70"/>
        <v>0</v>
      </c>
      <c r="AL93" s="326">
        <f t="shared" si="70"/>
        <v>0</v>
      </c>
      <c r="AM93" s="326">
        <f t="shared" si="70"/>
        <v>0</v>
      </c>
      <c r="AN93" s="326">
        <f t="shared" si="70"/>
        <v>0</v>
      </c>
      <c r="AO93" s="326">
        <f t="shared" si="70"/>
        <v>0</v>
      </c>
      <c r="AP93" s="326">
        <f t="shared" si="70"/>
        <v>0</v>
      </c>
      <c r="AQ93" s="326">
        <f t="shared" si="70"/>
        <v>0</v>
      </c>
      <c r="AR93" s="326">
        <f t="shared" si="70"/>
        <v>0</v>
      </c>
      <c r="AS93" s="326">
        <f t="shared" si="70"/>
        <v>0</v>
      </c>
      <c r="AT93" s="326">
        <f t="shared" si="70"/>
        <v>0</v>
      </c>
      <c r="AU93" s="326">
        <f t="shared" si="70"/>
        <v>0</v>
      </c>
      <c r="AV93" s="326">
        <f t="shared" si="70"/>
        <v>0</v>
      </c>
      <c r="AW93" s="326">
        <f t="shared" si="70"/>
        <v>0</v>
      </c>
      <c r="AX93" s="326">
        <f t="shared" si="70"/>
        <v>0</v>
      </c>
      <c r="AY93" s="326">
        <f t="shared" si="70"/>
        <v>0</v>
      </c>
      <c r="AZ93" s="326">
        <f t="shared" si="70"/>
        <v>0</v>
      </c>
      <c r="BA93" s="326">
        <f t="shared" si="70"/>
        <v>0</v>
      </c>
      <c r="BB93" s="326">
        <f t="shared" si="70"/>
        <v>0</v>
      </c>
      <c r="BC93" s="326">
        <f t="shared" si="70"/>
        <v>0</v>
      </c>
      <c r="BD93" s="326">
        <f t="shared" si="70"/>
        <v>0</v>
      </c>
      <c r="BE93" s="326">
        <f t="shared" si="70"/>
        <v>0</v>
      </c>
      <c r="BF93" s="326">
        <f t="shared" si="70"/>
        <v>0</v>
      </c>
    </row>
    <row r="94" spans="2:58">
      <c r="B94" s="332"/>
      <c r="C94" s="332"/>
      <c r="D94" s="335"/>
      <c r="E94" s="325" t="s">
        <v>1191</v>
      </c>
      <c r="F94" s="336"/>
      <c r="G94" s="332"/>
      <c r="H94" s="332"/>
      <c r="I94" s="332"/>
      <c r="J94" s="189">
        <f>IFERROR(MAX(0, MIN(L94, IF(DATE(I94, MATCH(H94, {"January","February","March","April","May","June","July","August","September","October","November","December"}, 0), 1) &gt; DATE(2024, 6, 30), 0, DATEDIF(DATE(I94, MATCH(H94, {"January","February","March","April","May","June","July","August","September","October","November","December"}, 0), 1), DATE(2024, 6, 30), "m")))), 0)</f>
        <v>0</v>
      </c>
      <c r="K94" s="189">
        <f>IFERROR(MAX(0, MIN(L94, DATEDIF(DATE(I94, MATCH(H94, {"January","February","March","April","May","June","July","August","September","October","November","December"}, 0), 1), DATE(2025, 6, 30), "m"))), 0)</f>
        <v>0</v>
      </c>
      <c r="L94" s="189">
        <f t="shared" si="38"/>
        <v>0</v>
      </c>
      <c r="M94" s="189">
        <f>IFERROR(INDEX('Drop down options'!$G$1:$G$13, MATCH(H94, 'Drop down options'!$F$1:$F$13, 0)), 0)</f>
        <v>0</v>
      </c>
      <c r="N94" s="352">
        <f t="shared" si="39"/>
        <v>0</v>
      </c>
      <c r="O94" s="326">
        <f t="shared" si="40"/>
        <v>0</v>
      </c>
      <c r="P94" s="193">
        <f t="shared" si="41"/>
        <v>0</v>
      </c>
      <c r="Q94" s="326">
        <f t="shared" si="42"/>
        <v>0</v>
      </c>
      <c r="R94" s="326">
        <f t="shared" si="43"/>
        <v>0</v>
      </c>
      <c r="S94" s="326">
        <f t="shared" ref="S94:BF94" si="71">MAX(0,R94-($N94*12))</f>
        <v>0</v>
      </c>
      <c r="T94" s="326">
        <f t="shared" si="71"/>
        <v>0</v>
      </c>
      <c r="U94" s="326">
        <f t="shared" si="71"/>
        <v>0</v>
      </c>
      <c r="V94" s="326">
        <f t="shared" si="71"/>
        <v>0</v>
      </c>
      <c r="W94" s="326">
        <f t="shared" si="71"/>
        <v>0</v>
      </c>
      <c r="X94" s="326">
        <f t="shared" si="71"/>
        <v>0</v>
      </c>
      <c r="Y94" s="326">
        <f t="shared" si="71"/>
        <v>0</v>
      </c>
      <c r="Z94" s="326">
        <f t="shared" si="71"/>
        <v>0</v>
      </c>
      <c r="AA94" s="326">
        <f t="shared" si="71"/>
        <v>0</v>
      </c>
      <c r="AB94" s="326">
        <f t="shared" si="71"/>
        <v>0</v>
      </c>
      <c r="AC94" s="326">
        <f t="shared" si="71"/>
        <v>0</v>
      </c>
      <c r="AD94" s="326">
        <f t="shared" si="71"/>
        <v>0</v>
      </c>
      <c r="AE94" s="326">
        <f t="shared" si="71"/>
        <v>0</v>
      </c>
      <c r="AF94" s="326">
        <f t="shared" si="71"/>
        <v>0</v>
      </c>
      <c r="AG94" s="326">
        <f t="shared" si="71"/>
        <v>0</v>
      </c>
      <c r="AH94" s="326">
        <f t="shared" si="71"/>
        <v>0</v>
      </c>
      <c r="AI94" s="326">
        <f t="shared" si="71"/>
        <v>0</v>
      </c>
      <c r="AJ94" s="326">
        <f t="shared" si="71"/>
        <v>0</v>
      </c>
      <c r="AK94" s="326">
        <f t="shared" si="71"/>
        <v>0</v>
      </c>
      <c r="AL94" s="326">
        <f t="shared" si="71"/>
        <v>0</v>
      </c>
      <c r="AM94" s="326">
        <f t="shared" si="71"/>
        <v>0</v>
      </c>
      <c r="AN94" s="326">
        <f t="shared" si="71"/>
        <v>0</v>
      </c>
      <c r="AO94" s="326">
        <f t="shared" si="71"/>
        <v>0</v>
      </c>
      <c r="AP94" s="326">
        <f t="shared" si="71"/>
        <v>0</v>
      </c>
      <c r="AQ94" s="326">
        <f t="shared" si="71"/>
        <v>0</v>
      </c>
      <c r="AR94" s="326">
        <f t="shared" si="71"/>
        <v>0</v>
      </c>
      <c r="AS94" s="326">
        <f t="shared" si="71"/>
        <v>0</v>
      </c>
      <c r="AT94" s="326">
        <f t="shared" si="71"/>
        <v>0</v>
      </c>
      <c r="AU94" s="326">
        <f t="shared" si="71"/>
        <v>0</v>
      </c>
      <c r="AV94" s="326">
        <f t="shared" si="71"/>
        <v>0</v>
      </c>
      <c r="AW94" s="326">
        <f t="shared" si="71"/>
        <v>0</v>
      </c>
      <c r="AX94" s="326">
        <f t="shared" si="71"/>
        <v>0</v>
      </c>
      <c r="AY94" s="326">
        <f t="shared" si="71"/>
        <v>0</v>
      </c>
      <c r="AZ94" s="326">
        <f t="shared" si="71"/>
        <v>0</v>
      </c>
      <c r="BA94" s="326">
        <f t="shared" si="71"/>
        <v>0</v>
      </c>
      <c r="BB94" s="326">
        <f t="shared" si="71"/>
        <v>0</v>
      </c>
      <c r="BC94" s="326">
        <f t="shared" si="71"/>
        <v>0</v>
      </c>
      <c r="BD94" s="326">
        <f t="shared" si="71"/>
        <v>0</v>
      </c>
      <c r="BE94" s="326">
        <f t="shared" si="71"/>
        <v>0</v>
      </c>
      <c r="BF94" s="326">
        <f t="shared" si="71"/>
        <v>0</v>
      </c>
    </row>
    <row r="95" spans="2:58">
      <c r="B95" s="332"/>
      <c r="C95" s="332"/>
      <c r="D95" s="335"/>
      <c r="E95" s="325" t="s">
        <v>1191</v>
      </c>
      <c r="F95" s="336"/>
      <c r="G95" s="332"/>
      <c r="H95" s="332"/>
      <c r="I95" s="332"/>
      <c r="J95" s="189">
        <f>IFERROR(MAX(0, MIN(L95, IF(DATE(I95, MATCH(H95, {"January","February","March","April","May","June","July","August","September","October","November","December"}, 0), 1) &gt; DATE(2024, 6, 30), 0, DATEDIF(DATE(I95, MATCH(H95, {"January","February","March","April","May","June","July","August","September","October","November","December"}, 0), 1), DATE(2024, 6, 30), "m")))), 0)</f>
        <v>0</v>
      </c>
      <c r="K95" s="189">
        <f>IFERROR(MAX(0, MIN(L95, DATEDIF(DATE(I95, MATCH(H95, {"January","February","March","April","May","June","July","August","September","October","November","December"}, 0), 1), DATE(2025, 6, 30), "m"))), 0)</f>
        <v>0</v>
      </c>
      <c r="L95" s="189">
        <f t="shared" si="38"/>
        <v>0</v>
      </c>
      <c r="M95" s="189">
        <f>IFERROR(INDEX('Drop down options'!$G$1:$G$13, MATCH(H95, 'Drop down options'!$F$1:$F$13, 0)), 0)</f>
        <v>0</v>
      </c>
      <c r="N95" s="352">
        <f t="shared" si="39"/>
        <v>0</v>
      </c>
      <c r="O95" s="326">
        <f t="shared" si="40"/>
        <v>0</v>
      </c>
      <c r="P95" s="193">
        <f t="shared" si="41"/>
        <v>0</v>
      </c>
      <c r="Q95" s="326">
        <f t="shared" si="42"/>
        <v>0</v>
      </c>
      <c r="R95" s="326">
        <f t="shared" si="43"/>
        <v>0</v>
      </c>
      <c r="S95" s="326">
        <f t="shared" ref="S95:BF95" si="72">MAX(0,R95-($N95*12))</f>
        <v>0</v>
      </c>
      <c r="T95" s="326">
        <f t="shared" si="72"/>
        <v>0</v>
      </c>
      <c r="U95" s="326">
        <f t="shared" si="72"/>
        <v>0</v>
      </c>
      <c r="V95" s="326">
        <f t="shared" si="72"/>
        <v>0</v>
      </c>
      <c r="W95" s="326">
        <f t="shared" si="72"/>
        <v>0</v>
      </c>
      <c r="X95" s="326">
        <f t="shared" si="72"/>
        <v>0</v>
      </c>
      <c r="Y95" s="326">
        <f t="shared" si="72"/>
        <v>0</v>
      </c>
      <c r="Z95" s="326">
        <f t="shared" si="72"/>
        <v>0</v>
      </c>
      <c r="AA95" s="326">
        <f t="shared" si="72"/>
        <v>0</v>
      </c>
      <c r="AB95" s="326">
        <f t="shared" si="72"/>
        <v>0</v>
      </c>
      <c r="AC95" s="326">
        <f t="shared" si="72"/>
        <v>0</v>
      </c>
      <c r="AD95" s="326">
        <f t="shared" si="72"/>
        <v>0</v>
      </c>
      <c r="AE95" s="326">
        <f t="shared" si="72"/>
        <v>0</v>
      </c>
      <c r="AF95" s="326">
        <f t="shared" si="72"/>
        <v>0</v>
      </c>
      <c r="AG95" s="326">
        <f t="shared" si="72"/>
        <v>0</v>
      </c>
      <c r="AH95" s="326">
        <f t="shared" si="72"/>
        <v>0</v>
      </c>
      <c r="AI95" s="326">
        <f t="shared" si="72"/>
        <v>0</v>
      </c>
      <c r="AJ95" s="326">
        <f t="shared" si="72"/>
        <v>0</v>
      </c>
      <c r="AK95" s="326">
        <f t="shared" si="72"/>
        <v>0</v>
      </c>
      <c r="AL95" s="326">
        <f t="shared" si="72"/>
        <v>0</v>
      </c>
      <c r="AM95" s="326">
        <f t="shared" si="72"/>
        <v>0</v>
      </c>
      <c r="AN95" s="326">
        <f t="shared" si="72"/>
        <v>0</v>
      </c>
      <c r="AO95" s="326">
        <f t="shared" si="72"/>
        <v>0</v>
      </c>
      <c r="AP95" s="326">
        <f t="shared" si="72"/>
        <v>0</v>
      </c>
      <c r="AQ95" s="326">
        <f t="shared" si="72"/>
        <v>0</v>
      </c>
      <c r="AR95" s="326">
        <f t="shared" si="72"/>
        <v>0</v>
      </c>
      <c r="AS95" s="326">
        <f t="shared" si="72"/>
        <v>0</v>
      </c>
      <c r="AT95" s="326">
        <f t="shared" si="72"/>
        <v>0</v>
      </c>
      <c r="AU95" s="326">
        <f t="shared" si="72"/>
        <v>0</v>
      </c>
      <c r="AV95" s="326">
        <f t="shared" si="72"/>
        <v>0</v>
      </c>
      <c r="AW95" s="326">
        <f t="shared" si="72"/>
        <v>0</v>
      </c>
      <c r="AX95" s="326">
        <f t="shared" si="72"/>
        <v>0</v>
      </c>
      <c r="AY95" s="326">
        <f t="shared" si="72"/>
        <v>0</v>
      </c>
      <c r="AZ95" s="326">
        <f t="shared" si="72"/>
        <v>0</v>
      </c>
      <c r="BA95" s="326">
        <f t="shared" si="72"/>
        <v>0</v>
      </c>
      <c r="BB95" s="326">
        <f t="shared" si="72"/>
        <v>0</v>
      </c>
      <c r="BC95" s="326">
        <f t="shared" si="72"/>
        <v>0</v>
      </c>
      <c r="BD95" s="326">
        <f t="shared" si="72"/>
        <v>0</v>
      </c>
      <c r="BE95" s="326">
        <f t="shared" si="72"/>
        <v>0</v>
      </c>
      <c r="BF95" s="326">
        <f t="shared" si="72"/>
        <v>0</v>
      </c>
    </row>
    <row r="96" spans="2:58">
      <c r="B96" s="332"/>
      <c r="C96" s="332"/>
      <c r="D96" s="335"/>
      <c r="E96" s="325" t="s">
        <v>1191</v>
      </c>
      <c r="F96" s="336"/>
      <c r="G96" s="332"/>
      <c r="H96" s="332"/>
      <c r="I96" s="332"/>
      <c r="J96" s="189">
        <f>IFERROR(MAX(0, MIN(L96, IF(DATE(I96, MATCH(H96, {"January","February","March","April","May","June","July","August","September","October","November","December"}, 0), 1) &gt; DATE(2024, 6, 30), 0, DATEDIF(DATE(I96, MATCH(H96, {"January","February","March","April","May","June","July","August","September","October","November","December"}, 0), 1), DATE(2024, 6, 30), "m")))), 0)</f>
        <v>0</v>
      </c>
      <c r="K96" s="189">
        <f>IFERROR(MAX(0, MIN(L96, DATEDIF(DATE(I96, MATCH(H96, {"January","February","March","April","May","June","July","August","September","October","November","December"}, 0), 1), DATE(2025, 6, 30), "m"))), 0)</f>
        <v>0</v>
      </c>
      <c r="L96" s="189">
        <f t="shared" si="38"/>
        <v>0</v>
      </c>
      <c r="M96" s="189">
        <f>IFERROR(INDEX('Drop down options'!$G$1:$G$13, MATCH(H96, 'Drop down options'!$F$1:$F$13, 0)), 0)</f>
        <v>0</v>
      </c>
      <c r="N96" s="352">
        <f t="shared" si="39"/>
        <v>0</v>
      </c>
      <c r="O96" s="326">
        <f t="shared" si="40"/>
        <v>0</v>
      </c>
      <c r="P96" s="193">
        <f t="shared" si="41"/>
        <v>0</v>
      </c>
      <c r="Q96" s="326">
        <f t="shared" si="42"/>
        <v>0</v>
      </c>
      <c r="R96" s="326">
        <f t="shared" si="43"/>
        <v>0</v>
      </c>
      <c r="S96" s="326">
        <f t="shared" ref="S96:BF96" si="73">MAX(0,R96-($N96*12))</f>
        <v>0</v>
      </c>
      <c r="T96" s="326">
        <f t="shared" si="73"/>
        <v>0</v>
      </c>
      <c r="U96" s="326">
        <f t="shared" si="73"/>
        <v>0</v>
      </c>
      <c r="V96" s="326">
        <f t="shared" si="73"/>
        <v>0</v>
      </c>
      <c r="W96" s="326">
        <f t="shared" si="73"/>
        <v>0</v>
      </c>
      <c r="X96" s="326">
        <f t="shared" si="73"/>
        <v>0</v>
      </c>
      <c r="Y96" s="326">
        <f t="shared" si="73"/>
        <v>0</v>
      </c>
      <c r="Z96" s="326">
        <f t="shared" si="73"/>
        <v>0</v>
      </c>
      <c r="AA96" s="326">
        <f t="shared" si="73"/>
        <v>0</v>
      </c>
      <c r="AB96" s="326">
        <f t="shared" si="73"/>
        <v>0</v>
      </c>
      <c r="AC96" s="326">
        <f t="shared" si="73"/>
        <v>0</v>
      </c>
      <c r="AD96" s="326">
        <f t="shared" si="73"/>
        <v>0</v>
      </c>
      <c r="AE96" s="326">
        <f t="shared" si="73"/>
        <v>0</v>
      </c>
      <c r="AF96" s="326">
        <f t="shared" si="73"/>
        <v>0</v>
      </c>
      <c r="AG96" s="326">
        <f t="shared" si="73"/>
        <v>0</v>
      </c>
      <c r="AH96" s="326">
        <f t="shared" si="73"/>
        <v>0</v>
      </c>
      <c r="AI96" s="326">
        <f t="shared" si="73"/>
        <v>0</v>
      </c>
      <c r="AJ96" s="326">
        <f t="shared" si="73"/>
        <v>0</v>
      </c>
      <c r="AK96" s="326">
        <f t="shared" si="73"/>
        <v>0</v>
      </c>
      <c r="AL96" s="326">
        <f t="shared" si="73"/>
        <v>0</v>
      </c>
      <c r="AM96" s="326">
        <f t="shared" si="73"/>
        <v>0</v>
      </c>
      <c r="AN96" s="326">
        <f t="shared" si="73"/>
        <v>0</v>
      </c>
      <c r="AO96" s="326">
        <f t="shared" si="73"/>
        <v>0</v>
      </c>
      <c r="AP96" s="326">
        <f t="shared" si="73"/>
        <v>0</v>
      </c>
      <c r="AQ96" s="326">
        <f t="shared" si="73"/>
        <v>0</v>
      </c>
      <c r="AR96" s="326">
        <f t="shared" si="73"/>
        <v>0</v>
      </c>
      <c r="AS96" s="326">
        <f t="shared" si="73"/>
        <v>0</v>
      </c>
      <c r="AT96" s="326">
        <f t="shared" si="73"/>
        <v>0</v>
      </c>
      <c r="AU96" s="326">
        <f t="shared" si="73"/>
        <v>0</v>
      </c>
      <c r="AV96" s="326">
        <f t="shared" si="73"/>
        <v>0</v>
      </c>
      <c r="AW96" s="326">
        <f t="shared" si="73"/>
        <v>0</v>
      </c>
      <c r="AX96" s="326">
        <f t="shared" si="73"/>
        <v>0</v>
      </c>
      <c r="AY96" s="326">
        <f t="shared" si="73"/>
        <v>0</v>
      </c>
      <c r="AZ96" s="326">
        <f t="shared" si="73"/>
        <v>0</v>
      </c>
      <c r="BA96" s="326">
        <f t="shared" si="73"/>
        <v>0</v>
      </c>
      <c r="BB96" s="326">
        <f t="shared" si="73"/>
        <v>0</v>
      </c>
      <c r="BC96" s="326">
        <f t="shared" si="73"/>
        <v>0</v>
      </c>
      <c r="BD96" s="326">
        <f t="shared" si="73"/>
        <v>0</v>
      </c>
      <c r="BE96" s="326">
        <f t="shared" si="73"/>
        <v>0</v>
      </c>
      <c r="BF96" s="326">
        <f t="shared" si="73"/>
        <v>0</v>
      </c>
    </row>
    <row r="97" spans="2:58">
      <c r="B97" s="332"/>
      <c r="C97" s="332"/>
      <c r="D97" s="335"/>
      <c r="E97" s="325" t="s">
        <v>1191</v>
      </c>
      <c r="F97" s="336"/>
      <c r="G97" s="332"/>
      <c r="H97" s="332"/>
      <c r="I97" s="332"/>
      <c r="J97" s="189">
        <f>IFERROR(MAX(0, MIN(L97, IF(DATE(I97, MATCH(H97, {"January","February","March","April","May","June","July","August","September","October","November","December"}, 0), 1) &gt; DATE(2024, 6, 30), 0, DATEDIF(DATE(I97, MATCH(H97, {"January","February","March","April","May","June","July","August","September","October","November","December"}, 0), 1), DATE(2024, 6, 30), "m")))), 0)</f>
        <v>0</v>
      </c>
      <c r="K97" s="189">
        <f>IFERROR(MAX(0, MIN(L97, DATEDIF(DATE(I97, MATCH(H97, {"January","February","March","April","May","June","July","August","September","October","November","December"}, 0), 1), DATE(2025, 6, 30), "m"))), 0)</f>
        <v>0</v>
      </c>
      <c r="L97" s="189">
        <f t="shared" si="38"/>
        <v>0</v>
      </c>
      <c r="M97" s="189">
        <f>IFERROR(INDEX('Drop down options'!$G$1:$G$13, MATCH(H97, 'Drop down options'!$F$1:$F$13, 0)), 0)</f>
        <v>0</v>
      </c>
      <c r="N97" s="352">
        <f t="shared" si="39"/>
        <v>0</v>
      </c>
      <c r="O97" s="326">
        <f t="shared" si="40"/>
        <v>0</v>
      </c>
      <c r="P97" s="193">
        <f t="shared" si="41"/>
        <v>0</v>
      </c>
      <c r="Q97" s="326">
        <f t="shared" si="42"/>
        <v>0</v>
      </c>
      <c r="R97" s="326">
        <f t="shared" si="43"/>
        <v>0</v>
      </c>
      <c r="S97" s="326">
        <f t="shared" ref="S97:BF97" si="74">MAX(0,R97-($N97*12))</f>
        <v>0</v>
      </c>
      <c r="T97" s="326">
        <f t="shared" si="74"/>
        <v>0</v>
      </c>
      <c r="U97" s="326">
        <f t="shared" si="74"/>
        <v>0</v>
      </c>
      <c r="V97" s="326">
        <f t="shared" si="74"/>
        <v>0</v>
      </c>
      <c r="W97" s="326">
        <f t="shared" si="74"/>
        <v>0</v>
      </c>
      <c r="X97" s="326">
        <f t="shared" si="74"/>
        <v>0</v>
      </c>
      <c r="Y97" s="326">
        <f t="shared" si="74"/>
        <v>0</v>
      </c>
      <c r="Z97" s="326">
        <f t="shared" si="74"/>
        <v>0</v>
      </c>
      <c r="AA97" s="326">
        <f t="shared" si="74"/>
        <v>0</v>
      </c>
      <c r="AB97" s="326">
        <f t="shared" si="74"/>
        <v>0</v>
      </c>
      <c r="AC97" s="326">
        <f t="shared" si="74"/>
        <v>0</v>
      </c>
      <c r="AD97" s="326">
        <f t="shared" si="74"/>
        <v>0</v>
      </c>
      <c r="AE97" s="326">
        <f t="shared" si="74"/>
        <v>0</v>
      </c>
      <c r="AF97" s="326">
        <f t="shared" si="74"/>
        <v>0</v>
      </c>
      <c r="AG97" s="326">
        <f t="shared" si="74"/>
        <v>0</v>
      </c>
      <c r="AH97" s="326">
        <f t="shared" si="74"/>
        <v>0</v>
      </c>
      <c r="AI97" s="326">
        <f t="shared" si="74"/>
        <v>0</v>
      </c>
      <c r="AJ97" s="326">
        <f t="shared" si="74"/>
        <v>0</v>
      </c>
      <c r="AK97" s="326">
        <f t="shared" si="74"/>
        <v>0</v>
      </c>
      <c r="AL97" s="326">
        <f t="shared" si="74"/>
        <v>0</v>
      </c>
      <c r="AM97" s="326">
        <f t="shared" si="74"/>
        <v>0</v>
      </c>
      <c r="AN97" s="326">
        <f t="shared" si="74"/>
        <v>0</v>
      </c>
      <c r="AO97" s="326">
        <f t="shared" si="74"/>
        <v>0</v>
      </c>
      <c r="AP97" s="326">
        <f t="shared" si="74"/>
        <v>0</v>
      </c>
      <c r="AQ97" s="326">
        <f t="shared" si="74"/>
        <v>0</v>
      </c>
      <c r="AR97" s="326">
        <f t="shared" si="74"/>
        <v>0</v>
      </c>
      <c r="AS97" s="326">
        <f t="shared" si="74"/>
        <v>0</v>
      </c>
      <c r="AT97" s="326">
        <f t="shared" si="74"/>
        <v>0</v>
      </c>
      <c r="AU97" s="326">
        <f t="shared" si="74"/>
        <v>0</v>
      </c>
      <c r="AV97" s="326">
        <f t="shared" si="74"/>
        <v>0</v>
      </c>
      <c r="AW97" s="326">
        <f t="shared" si="74"/>
        <v>0</v>
      </c>
      <c r="AX97" s="326">
        <f t="shared" si="74"/>
        <v>0</v>
      </c>
      <c r="AY97" s="326">
        <f t="shared" si="74"/>
        <v>0</v>
      </c>
      <c r="AZ97" s="326">
        <f t="shared" si="74"/>
        <v>0</v>
      </c>
      <c r="BA97" s="326">
        <f t="shared" si="74"/>
        <v>0</v>
      </c>
      <c r="BB97" s="326">
        <f t="shared" si="74"/>
        <v>0</v>
      </c>
      <c r="BC97" s="326">
        <f t="shared" si="74"/>
        <v>0</v>
      </c>
      <c r="BD97" s="326">
        <f t="shared" si="74"/>
        <v>0</v>
      </c>
      <c r="BE97" s="326">
        <f t="shared" si="74"/>
        <v>0</v>
      </c>
      <c r="BF97" s="326">
        <f t="shared" si="74"/>
        <v>0</v>
      </c>
    </row>
    <row r="98" spans="2:58">
      <c r="B98" s="332"/>
      <c r="C98" s="332"/>
      <c r="D98" s="335"/>
      <c r="E98" s="325" t="s">
        <v>1191</v>
      </c>
      <c r="F98" s="336"/>
      <c r="G98" s="332"/>
      <c r="H98" s="332"/>
      <c r="I98" s="332"/>
      <c r="J98" s="189">
        <f>IFERROR(MAX(0, MIN(L98, IF(DATE(I98, MATCH(H98, {"January","February","March","April","May","June","July","August","September","October","November","December"}, 0), 1) &gt; DATE(2024, 6, 30), 0, DATEDIF(DATE(I98, MATCH(H98, {"January","February","March","April","May","June","July","August","September","October","November","December"}, 0), 1), DATE(2024, 6, 30), "m")))), 0)</f>
        <v>0</v>
      </c>
      <c r="K98" s="189">
        <f>IFERROR(MAX(0, MIN(L98, DATEDIF(DATE(I98, MATCH(H98, {"January","February","March","April","May","June","July","August","September","October","November","December"}, 0), 1), DATE(2025, 6, 30), "m"))), 0)</f>
        <v>0</v>
      </c>
      <c r="L98" s="189">
        <f t="shared" si="38"/>
        <v>0</v>
      </c>
      <c r="M98" s="189">
        <f>IFERROR(INDEX('Drop down options'!$G$1:$G$13, MATCH(H98, 'Drop down options'!$F$1:$F$13, 0)), 0)</f>
        <v>0</v>
      </c>
      <c r="N98" s="352">
        <f t="shared" si="39"/>
        <v>0</v>
      </c>
      <c r="O98" s="326">
        <f t="shared" si="40"/>
        <v>0</v>
      </c>
      <c r="P98" s="193">
        <f t="shared" si="41"/>
        <v>0</v>
      </c>
      <c r="Q98" s="326">
        <f t="shared" si="42"/>
        <v>0</v>
      </c>
      <c r="R98" s="326">
        <f t="shared" si="43"/>
        <v>0</v>
      </c>
      <c r="S98" s="326">
        <f t="shared" ref="S98:BF98" si="75">MAX(0,R98-($N98*12))</f>
        <v>0</v>
      </c>
      <c r="T98" s="326">
        <f t="shared" si="75"/>
        <v>0</v>
      </c>
      <c r="U98" s="326">
        <f t="shared" si="75"/>
        <v>0</v>
      </c>
      <c r="V98" s="326">
        <f t="shared" si="75"/>
        <v>0</v>
      </c>
      <c r="W98" s="326">
        <f t="shared" si="75"/>
        <v>0</v>
      </c>
      <c r="X98" s="326">
        <f t="shared" si="75"/>
        <v>0</v>
      </c>
      <c r="Y98" s="326">
        <f t="shared" si="75"/>
        <v>0</v>
      </c>
      <c r="Z98" s="326">
        <f t="shared" si="75"/>
        <v>0</v>
      </c>
      <c r="AA98" s="326">
        <f t="shared" si="75"/>
        <v>0</v>
      </c>
      <c r="AB98" s="326">
        <f t="shared" si="75"/>
        <v>0</v>
      </c>
      <c r="AC98" s="326">
        <f t="shared" si="75"/>
        <v>0</v>
      </c>
      <c r="AD98" s="326">
        <f t="shared" si="75"/>
        <v>0</v>
      </c>
      <c r="AE98" s="326">
        <f t="shared" si="75"/>
        <v>0</v>
      </c>
      <c r="AF98" s="326">
        <f t="shared" si="75"/>
        <v>0</v>
      </c>
      <c r="AG98" s="326">
        <f t="shared" si="75"/>
        <v>0</v>
      </c>
      <c r="AH98" s="326">
        <f t="shared" si="75"/>
        <v>0</v>
      </c>
      <c r="AI98" s="326">
        <f t="shared" si="75"/>
        <v>0</v>
      </c>
      <c r="AJ98" s="326">
        <f t="shared" si="75"/>
        <v>0</v>
      </c>
      <c r="AK98" s="326">
        <f t="shared" si="75"/>
        <v>0</v>
      </c>
      <c r="AL98" s="326">
        <f t="shared" si="75"/>
        <v>0</v>
      </c>
      <c r="AM98" s="326">
        <f t="shared" si="75"/>
        <v>0</v>
      </c>
      <c r="AN98" s="326">
        <f t="shared" si="75"/>
        <v>0</v>
      </c>
      <c r="AO98" s="326">
        <f t="shared" si="75"/>
        <v>0</v>
      </c>
      <c r="AP98" s="326">
        <f t="shared" si="75"/>
        <v>0</v>
      </c>
      <c r="AQ98" s="326">
        <f t="shared" si="75"/>
        <v>0</v>
      </c>
      <c r="AR98" s="326">
        <f t="shared" si="75"/>
        <v>0</v>
      </c>
      <c r="AS98" s="326">
        <f t="shared" si="75"/>
        <v>0</v>
      </c>
      <c r="AT98" s="326">
        <f t="shared" si="75"/>
        <v>0</v>
      </c>
      <c r="AU98" s="326">
        <f t="shared" si="75"/>
        <v>0</v>
      </c>
      <c r="AV98" s="326">
        <f t="shared" si="75"/>
        <v>0</v>
      </c>
      <c r="AW98" s="326">
        <f t="shared" si="75"/>
        <v>0</v>
      </c>
      <c r="AX98" s="326">
        <f t="shared" si="75"/>
        <v>0</v>
      </c>
      <c r="AY98" s="326">
        <f t="shared" si="75"/>
        <v>0</v>
      </c>
      <c r="AZ98" s="326">
        <f t="shared" si="75"/>
        <v>0</v>
      </c>
      <c r="BA98" s="326">
        <f t="shared" si="75"/>
        <v>0</v>
      </c>
      <c r="BB98" s="326">
        <f t="shared" si="75"/>
        <v>0</v>
      </c>
      <c r="BC98" s="326">
        <f t="shared" si="75"/>
        <v>0</v>
      </c>
      <c r="BD98" s="326">
        <f t="shared" si="75"/>
        <v>0</v>
      </c>
      <c r="BE98" s="326">
        <f t="shared" si="75"/>
        <v>0</v>
      </c>
      <c r="BF98" s="326">
        <f t="shared" si="75"/>
        <v>0</v>
      </c>
    </row>
    <row r="99" spans="2:58">
      <c r="B99" s="332"/>
      <c r="C99" s="332"/>
      <c r="D99" s="335"/>
      <c r="E99" s="325" t="s">
        <v>1191</v>
      </c>
      <c r="F99" s="336"/>
      <c r="G99" s="332"/>
      <c r="H99" s="332"/>
      <c r="I99" s="332"/>
      <c r="J99" s="189">
        <f>IFERROR(MAX(0, MIN(L99, IF(DATE(I99, MATCH(H99, {"January","February","March","April","May","June","July","August","September","October","November","December"}, 0), 1) &gt; DATE(2024, 6, 30), 0, DATEDIF(DATE(I99, MATCH(H99, {"January","February","March","April","May","June","July","August","September","October","November","December"}, 0), 1), DATE(2024, 6, 30), "m")))), 0)</f>
        <v>0</v>
      </c>
      <c r="K99" s="189">
        <f>IFERROR(MAX(0, MIN(L99, DATEDIF(DATE(I99, MATCH(H99, {"January","February","March","April","May","June","July","August","September","October","November","December"}, 0), 1), DATE(2025, 6, 30), "m"))), 0)</f>
        <v>0</v>
      </c>
      <c r="L99" s="189">
        <f t="shared" si="38"/>
        <v>0</v>
      </c>
      <c r="M99" s="189">
        <f>IFERROR(INDEX('Drop down options'!$G$1:$G$13, MATCH(H99, 'Drop down options'!$F$1:$F$13, 0)), 0)</f>
        <v>0</v>
      </c>
      <c r="N99" s="352">
        <f t="shared" si="39"/>
        <v>0</v>
      </c>
      <c r="O99" s="326">
        <f t="shared" ref="O99:O130" si="76">F99-(J99*N99)</f>
        <v>0</v>
      </c>
      <c r="P99" s="193">
        <f t="shared" ref="P99:P130" si="77">O99-R99</f>
        <v>0</v>
      </c>
      <c r="Q99" s="326">
        <f t="shared" ref="Q99:Q130" si="78">F99-R99</f>
        <v>0</v>
      </c>
      <c r="R99" s="326">
        <f t="shared" ref="R99:R130" si="79">F99-(K99*N99)</f>
        <v>0</v>
      </c>
      <c r="S99" s="326">
        <f t="shared" ref="S99:BF99" si="80">MAX(0,R99-($N99*12))</f>
        <v>0</v>
      </c>
      <c r="T99" s="326">
        <f t="shared" si="80"/>
        <v>0</v>
      </c>
      <c r="U99" s="326">
        <f t="shared" si="80"/>
        <v>0</v>
      </c>
      <c r="V99" s="326">
        <f t="shared" si="80"/>
        <v>0</v>
      </c>
      <c r="W99" s="326">
        <f t="shared" si="80"/>
        <v>0</v>
      </c>
      <c r="X99" s="326">
        <f t="shared" si="80"/>
        <v>0</v>
      </c>
      <c r="Y99" s="326">
        <f t="shared" si="80"/>
        <v>0</v>
      </c>
      <c r="Z99" s="326">
        <f t="shared" si="80"/>
        <v>0</v>
      </c>
      <c r="AA99" s="326">
        <f t="shared" si="80"/>
        <v>0</v>
      </c>
      <c r="AB99" s="326">
        <f t="shared" si="80"/>
        <v>0</v>
      </c>
      <c r="AC99" s="326">
        <f t="shared" si="80"/>
        <v>0</v>
      </c>
      <c r="AD99" s="326">
        <f t="shared" si="80"/>
        <v>0</v>
      </c>
      <c r="AE99" s="326">
        <f t="shared" si="80"/>
        <v>0</v>
      </c>
      <c r="AF99" s="326">
        <f t="shared" si="80"/>
        <v>0</v>
      </c>
      <c r="AG99" s="326">
        <f t="shared" si="80"/>
        <v>0</v>
      </c>
      <c r="AH99" s="326">
        <f t="shared" si="80"/>
        <v>0</v>
      </c>
      <c r="AI99" s="326">
        <f t="shared" si="80"/>
        <v>0</v>
      </c>
      <c r="AJ99" s="326">
        <f t="shared" si="80"/>
        <v>0</v>
      </c>
      <c r="AK99" s="326">
        <f t="shared" si="80"/>
        <v>0</v>
      </c>
      <c r="AL99" s="326">
        <f t="shared" si="80"/>
        <v>0</v>
      </c>
      <c r="AM99" s="326">
        <f t="shared" si="80"/>
        <v>0</v>
      </c>
      <c r="AN99" s="326">
        <f t="shared" si="80"/>
        <v>0</v>
      </c>
      <c r="AO99" s="326">
        <f t="shared" si="80"/>
        <v>0</v>
      </c>
      <c r="AP99" s="326">
        <f t="shared" si="80"/>
        <v>0</v>
      </c>
      <c r="AQ99" s="326">
        <f t="shared" si="80"/>
        <v>0</v>
      </c>
      <c r="AR99" s="326">
        <f t="shared" si="80"/>
        <v>0</v>
      </c>
      <c r="AS99" s="326">
        <f t="shared" si="80"/>
        <v>0</v>
      </c>
      <c r="AT99" s="326">
        <f t="shared" si="80"/>
        <v>0</v>
      </c>
      <c r="AU99" s="326">
        <f t="shared" si="80"/>
        <v>0</v>
      </c>
      <c r="AV99" s="326">
        <f t="shared" si="80"/>
        <v>0</v>
      </c>
      <c r="AW99" s="326">
        <f t="shared" si="80"/>
        <v>0</v>
      </c>
      <c r="AX99" s="326">
        <f t="shared" si="80"/>
        <v>0</v>
      </c>
      <c r="AY99" s="326">
        <f t="shared" si="80"/>
        <v>0</v>
      </c>
      <c r="AZ99" s="326">
        <f t="shared" si="80"/>
        <v>0</v>
      </c>
      <c r="BA99" s="326">
        <f t="shared" si="80"/>
        <v>0</v>
      </c>
      <c r="BB99" s="326">
        <f t="shared" si="80"/>
        <v>0</v>
      </c>
      <c r="BC99" s="326">
        <f t="shared" si="80"/>
        <v>0</v>
      </c>
      <c r="BD99" s="326">
        <f t="shared" si="80"/>
        <v>0</v>
      </c>
      <c r="BE99" s="326">
        <f t="shared" si="80"/>
        <v>0</v>
      </c>
      <c r="BF99" s="326">
        <f t="shared" si="80"/>
        <v>0</v>
      </c>
    </row>
    <row r="100" spans="2:58">
      <c r="B100" s="332"/>
      <c r="C100" s="332"/>
      <c r="D100" s="335"/>
      <c r="E100" s="325" t="s">
        <v>1191</v>
      </c>
      <c r="F100" s="336"/>
      <c r="G100" s="332"/>
      <c r="H100" s="332"/>
      <c r="I100" s="332"/>
      <c r="J100" s="189">
        <f>IFERROR(MAX(0, MIN(L100, IF(DATE(I100, MATCH(H100, {"January","February","March","April","May","June","July","August","September","October","November","December"}, 0), 1) &gt; DATE(2024, 6, 30), 0, DATEDIF(DATE(I100, MATCH(H100, {"January","February","March","April","May","June","July","August","September","October","November","December"}, 0), 1), DATE(2024, 6, 30), "m")))), 0)</f>
        <v>0</v>
      </c>
      <c r="K100" s="189">
        <f>IFERROR(MAX(0, MIN(L100, DATEDIF(DATE(I100, MATCH(H100, {"January","February","March","April","May","June","July","August","September","October","November","December"}, 0), 1), DATE(2025, 6, 30), "m"))), 0)</f>
        <v>0</v>
      </c>
      <c r="L100" s="189">
        <f t="shared" si="38"/>
        <v>0</v>
      </c>
      <c r="M100" s="189">
        <f>IFERROR(INDEX('Drop down options'!$G$1:$G$13, MATCH(H100, 'Drop down options'!$F$1:$F$13, 0)), 0)</f>
        <v>0</v>
      </c>
      <c r="N100" s="352">
        <f t="shared" si="39"/>
        <v>0</v>
      </c>
      <c r="O100" s="326">
        <f t="shared" si="76"/>
        <v>0</v>
      </c>
      <c r="P100" s="193">
        <f t="shared" si="77"/>
        <v>0</v>
      </c>
      <c r="Q100" s="326">
        <f t="shared" si="78"/>
        <v>0</v>
      </c>
      <c r="R100" s="326">
        <f t="shared" si="79"/>
        <v>0</v>
      </c>
      <c r="S100" s="326">
        <f t="shared" ref="S100:BF100" si="81">MAX(0,R100-($N100*12))</f>
        <v>0</v>
      </c>
      <c r="T100" s="326">
        <f t="shared" si="81"/>
        <v>0</v>
      </c>
      <c r="U100" s="326">
        <f t="shared" si="81"/>
        <v>0</v>
      </c>
      <c r="V100" s="326">
        <f t="shared" si="81"/>
        <v>0</v>
      </c>
      <c r="W100" s="326">
        <f t="shared" si="81"/>
        <v>0</v>
      </c>
      <c r="X100" s="326">
        <f t="shared" si="81"/>
        <v>0</v>
      </c>
      <c r="Y100" s="326">
        <f t="shared" si="81"/>
        <v>0</v>
      </c>
      <c r="Z100" s="326">
        <f t="shared" si="81"/>
        <v>0</v>
      </c>
      <c r="AA100" s="326">
        <f t="shared" si="81"/>
        <v>0</v>
      </c>
      <c r="AB100" s="326">
        <f t="shared" si="81"/>
        <v>0</v>
      </c>
      <c r="AC100" s="326">
        <f t="shared" si="81"/>
        <v>0</v>
      </c>
      <c r="AD100" s="326">
        <f t="shared" si="81"/>
        <v>0</v>
      </c>
      <c r="AE100" s="326">
        <f t="shared" si="81"/>
        <v>0</v>
      </c>
      <c r="AF100" s="326">
        <f t="shared" si="81"/>
        <v>0</v>
      </c>
      <c r="AG100" s="326">
        <f t="shared" si="81"/>
        <v>0</v>
      </c>
      <c r="AH100" s="326">
        <f t="shared" si="81"/>
        <v>0</v>
      </c>
      <c r="AI100" s="326">
        <f t="shared" si="81"/>
        <v>0</v>
      </c>
      <c r="AJ100" s="326">
        <f t="shared" si="81"/>
        <v>0</v>
      </c>
      <c r="AK100" s="326">
        <f t="shared" si="81"/>
        <v>0</v>
      </c>
      <c r="AL100" s="326">
        <f t="shared" si="81"/>
        <v>0</v>
      </c>
      <c r="AM100" s="326">
        <f t="shared" si="81"/>
        <v>0</v>
      </c>
      <c r="AN100" s="326">
        <f t="shared" si="81"/>
        <v>0</v>
      </c>
      <c r="AO100" s="326">
        <f t="shared" si="81"/>
        <v>0</v>
      </c>
      <c r="AP100" s="326">
        <f t="shared" si="81"/>
        <v>0</v>
      </c>
      <c r="AQ100" s="326">
        <f t="shared" si="81"/>
        <v>0</v>
      </c>
      <c r="AR100" s="326">
        <f t="shared" si="81"/>
        <v>0</v>
      </c>
      <c r="AS100" s="326">
        <f t="shared" si="81"/>
        <v>0</v>
      </c>
      <c r="AT100" s="326">
        <f t="shared" si="81"/>
        <v>0</v>
      </c>
      <c r="AU100" s="326">
        <f t="shared" si="81"/>
        <v>0</v>
      </c>
      <c r="AV100" s="326">
        <f t="shared" si="81"/>
        <v>0</v>
      </c>
      <c r="AW100" s="326">
        <f t="shared" si="81"/>
        <v>0</v>
      </c>
      <c r="AX100" s="326">
        <f t="shared" si="81"/>
        <v>0</v>
      </c>
      <c r="AY100" s="326">
        <f t="shared" si="81"/>
        <v>0</v>
      </c>
      <c r="AZ100" s="326">
        <f t="shared" si="81"/>
        <v>0</v>
      </c>
      <c r="BA100" s="326">
        <f t="shared" si="81"/>
        <v>0</v>
      </c>
      <c r="BB100" s="326">
        <f t="shared" si="81"/>
        <v>0</v>
      </c>
      <c r="BC100" s="326">
        <f t="shared" si="81"/>
        <v>0</v>
      </c>
      <c r="BD100" s="326">
        <f t="shared" si="81"/>
        <v>0</v>
      </c>
      <c r="BE100" s="326">
        <f t="shared" si="81"/>
        <v>0</v>
      </c>
      <c r="BF100" s="326">
        <f t="shared" si="81"/>
        <v>0</v>
      </c>
    </row>
    <row r="101" spans="2:58">
      <c r="B101" s="332"/>
      <c r="C101" s="332"/>
      <c r="D101" s="335"/>
      <c r="E101" s="325" t="s">
        <v>1191</v>
      </c>
      <c r="F101" s="336"/>
      <c r="G101" s="332"/>
      <c r="H101" s="332"/>
      <c r="I101" s="332"/>
      <c r="J101" s="189">
        <f>IFERROR(MAX(0, MIN(L101, IF(DATE(I101, MATCH(H101, {"January","February","March","April","May","June","July","August","September","October","November","December"}, 0), 1) &gt; DATE(2024, 6, 30), 0, DATEDIF(DATE(I101, MATCH(H101, {"January","February","March","April","May","June","July","August","September","October","November","December"}, 0), 1), DATE(2024, 6, 30), "m")))), 0)</f>
        <v>0</v>
      </c>
      <c r="K101" s="189">
        <f>IFERROR(MAX(0, MIN(L101, DATEDIF(DATE(I101, MATCH(H101, {"January","February","March","April","May","June","July","August","September","October","November","December"}, 0), 1), DATE(2025, 6, 30), "m"))), 0)</f>
        <v>0</v>
      </c>
      <c r="L101" s="189">
        <f t="shared" si="38"/>
        <v>0</v>
      </c>
      <c r="M101" s="189">
        <f>IFERROR(INDEX('Drop down options'!$G$1:$G$13, MATCH(H101, 'Drop down options'!$F$1:$F$13, 0)), 0)</f>
        <v>0</v>
      </c>
      <c r="N101" s="352">
        <f t="shared" si="39"/>
        <v>0</v>
      </c>
      <c r="O101" s="326">
        <f t="shared" si="76"/>
        <v>0</v>
      </c>
      <c r="P101" s="193">
        <f t="shared" si="77"/>
        <v>0</v>
      </c>
      <c r="Q101" s="326">
        <f t="shared" si="78"/>
        <v>0</v>
      </c>
      <c r="R101" s="326">
        <f t="shared" si="79"/>
        <v>0</v>
      </c>
      <c r="S101" s="326">
        <f t="shared" ref="S101:BF101" si="82">MAX(0,R101-($N101*12))</f>
        <v>0</v>
      </c>
      <c r="T101" s="326">
        <f t="shared" si="82"/>
        <v>0</v>
      </c>
      <c r="U101" s="326">
        <f t="shared" si="82"/>
        <v>0</v>
      </c>
      <c r="V101" s="326">
        <f t="shared" si="82"/>
        <v>0</v>
      </c>
      <c r="W101" s="326">
        <f t="shared" si="82"/>
        <v>0</v>
      </c>
      <c r="X101" s="326">
        <f t="shared" si="82"/>
        <v>0</v>
      </c>
      <c r="Y101" s="326">
        <f t="shared" si="82"/>
        <v>0</v>
      </c>
      <c r="Z101" s="326">
        <f t="shared" si="82"/>
        <v>0</v>
      </c>
      <c r="AA101" s="326">
        <f t="shared" si="82"/>
        <v>0</v>
      </c>
      <c r="AB101" s="326">
        <f t="shared" si="82"/>
        <v>0</v>
      </c>
      <c r="AC101" s="326">
        <f t="shared" si="82"/>
        <v>0</v>
      </c>
      <c r="AD101" s="326">
        <f t="shared" si="82"/>
        <v>0</v>
      </c>
      <c r="AE101" s="326">
        <f t="shared" si="82"/>
        <v>0</v>
      </c>
      <c r="AF101" s="326">
        <f t="shared" si="82"/>
        <v>0</v>
      </c>
      <c r="AG101" s="326">
        <f t="shared" si="82"/>
        <v>0</v>
      </c>
      <c r="AH101" s="326">
        <f t="shared" si="82"/>
        <v>0</v>
      </c>
      <c r="AI101" s="326">
        <f t="shared" si="82"/>
        <v>0</v>
      </c>
      <c r="AJ101" s="326">
        <f t="shared" si="82"/>
        <v>0</v>
      </c>
      <c r="AK101" s="326">
        <f t="shared" si="82"/>
        <v>0</v>
      </c>
      <c r="AL101" s="326">
        <f t="shared" si="82"/>
        <v>0</v>
      </c>
      <c r="AM101" s="326">
        <f t="shared" si="82"/>
        <v>0</v>
      </c>
      <c r="AN101" s="326">
        <f t="shared" si="82"/>
        <v>0</v>
      </c>
      <c r="AO101" s="326">
        <f t="shared" si="82"/>
        <v>0</v>
      </c>
      <c r="AP101" s="326">
        <f t="shared" si="82"/>
        <v>0</v>
      </c>
      <c r="AQ101" s="326">
        <f t="shared" si="82"/>
        <v>0</v>
      </c>
      <c r="AR101" s="326">
        <f t="shared" si="82"/>
        <v>0</v>
      </c>
      <c r="AS101" s="326">
        <f t="shared" si="82"/>
        <v>0</v>
      </c>
      <c r="AT101" s="326">
        <f t="shared" si="82"/>
        <v>0</v>
      </c>
      <c r="AU101" s="326">
        <f t="shared" si="82"/>
        <v>0</v>
      </c>
      <c r="AV101" s="326">
        <f t="shared" si="82"/>
        <v>0</v>
      </c>
      <c r="AW101" s="326">
        <f t="shared" si="82"/>
        <v>0</v>
      </c>
      <c r="AX101" s="326">
        <f t="shared" si="82"/>
        <v>0</v>
      </c>
      <c r="AY101" s="326">
        <f t="shared" si="82"/>
        <v>0</v>
      </c>
      <c r="AZ101" s="326">
        <f t="shared" si="82"/>
        <v>0</v>
      </c>
      <c r="BA101" s="326">
        <f t="shared" si="82"/>
        <v>0</v>
      </c>
      <c r="BB101" s="326">
        <f t="shared" si="82"/>
        <v>0</v>
      </c>
      <c r="BC101" s="326">
        <f t="shared" si="82"/>
        <v>0</v>
      </c>
      <c r="BD101" s="326">
        <f t="shared" si="82"/>
        <v>0</v>
      </c>
      <c r="BE101" s="326">
        <f t="shared" si="82"/>
        <v>0</v>
      </c>
      <c r="BF101" s="326">
        <f t="shared" si="82"/>
        <v>0</v>
      </c>
    </row>
    <row r="102" spans="2:58">
      <c r="B102" s="332"/>
      <c r="C102" s="332"/>
      <c r="D102" s="335"/>
      <c r="E102" s="325" t="s">
        <v>1191</v>
      </c>
      <c r="F102" s="336"/>
      <c r="G102" s="332"/>
      <c r="H102" s="332"/>
      <c r="I102" s="332"/>
      <c r="J102" s="189">
        <f>IFERROR(MAX(0, MIN(L102, IF(DATE(I102, MATCH(H102, {"January","February","March","April","May","June","July","August","September","October","November","December"}, 0), 1) &gt; DATE(2024, 6, 30), 0, DATEDIF(DATE(I102, MATCH(H102, {"January","February","March","April","May","June","July","August","September","October","November","December"}, 0), 1), DATE(2024, 6, 30), "m")))), 0)</f>
        <v>0</v>
      </c>
      <c r="K102" s="189">
        <f>IFERROR(MAX(0, MIN(L102, DATEDIF(DATE(I102, MATCH(H102, {"January","February","March","April","May","June","July","August","September","October","November","December"}, 0), 1), DATE(2025, 6, 30), "m"))), 0)</f>
        <v>0</v>
      </c>
      <c r="L102" s="189">
        <f t="shared" si="38"/>
        <v>0</v>
      </c>
      <c r="M102" s="189">
        <f>IFERROR(INDEX('Drop down options'!$G$1:$G$13, MATCH(H102, 'Drop down options'!$F$1:$F$13, 0)), 0)</f>
        <v>0</v>
      </c>
      <c r="N102" s="352">
        <f t="shared" si="39"/>
        <v>0</v>
      </c>
      <c r="O102" s="326">
        <f t="shared" si="76"/>
        <v>0</v>
      </c>
      <c r="P102" s="193">
        <f t="shared" si="77"/>
        <v>0</v>
      </c>
      <c r="Q102" s="326">
        <f t="shared" si="78"/>
        <v>0</v>
      </c>
      <c r="R102" s="326">
        <f t="shared" si="79"/>
        <v>0</v>
      </c>
      <c r="S102" s="326">
        <f t="shared" ref="S102:BF102" si="83">MAX(0,R102-($N102*12))</f>
        <v>0</v>
      </c>
      <c r="T102" s="326">
        <f t="shared" si="83"/>
        <v>0</v>
      </c>
      <c r="U102" s="326">
        <f t="shared" si="83"/>
        <v>0</v>
      </c>
      <c r="V102" s="326">
        <f t="shared" si="83"/>
        <v>0</v>
      </c>
      <c r="W102" s="326">
        <f t="shared" si="83"/>
        <v>0</v>
      </c>
      <c r="X102" s="326">
        <f t="shared" si="83"/>
        <v>0</v>
      </c>
      <c r="Y102" s="326">
        <f t="shared" si="83"/>
        <v>0</v>
      </c>
      <c r="Z102" s="326">
        <f t="shared" si="83"/>
        <v>0</v>
      </c>
      <c r="AA102" s="326">
        <f t="shared" si="83"/>
        <v>0</v>
      </c>
      <c r="AB102" s="326">
        <f t="shared" si="83"/>
        <v>0</v>
      </c>
      <c r="AC102" s="326">
        <f t="shared" si="83"/>
        <v>0</v>
      </c>
      <c r="AD102" s="326">
        <f t="shared" si="83"/>
        <v>0</v>
      </c>
      <c r="AE102" s="326">
        <f t="shared" si="83"/>
        <v>0</v>
      </c>
      <c r="AF102" s="326">
        <f t="shared" si="83"/>
        <v>0</v>
      </c>
      <c r="AG102" s="326">
        <f t="shared" si="83"/>
        <v>0</v>
      </c>
      <c r="AH102" s="326">
        <f t="shared" si="83"/>
        <v>0</v>
      </c>
      <c r="AI102" s="326">
        <f t="shared" si="83"/>
        <v>0</v>
      </c>
      <c r="AJ102" s="326">
        <f t="shared" si="83"/>
        <v>0</v>
      </c>
      <c r="AK102" s="326">
        <f t="shared" si="83"/>
        <v>0</v>
      </c>
      <c r="AL102" s="326">
        <f t="shared" si="83"/>
        <v>0</v>
      </c>
      <c r="AM102" s="326">
        <f t="shared" si="83"/>
        <v>0</v>
      </c>
      <c r="AN102" s="326">
        <f t="shared" si="83"/>
        <v>0</v>
      </c>
      <c r="AO102" s="326">
        <f t="shared" si="83"/>
        <v>0</v>
      </c>
      <c r="AP102" s="326">
        <f t="shared" si="83"/>
        <v>0</v>
      </c>
      <c r="AQ102" s="326">
        <f t="shared" si="83"/>
        <v>0</v>
      </c>
      <c r="AR102" s="326">
        <f t="shared" si="83"/>
        <v>0</v>
      </c>
      <c r="AS102" s="326">
        <f t="shared" si="83"/>
        <v>0</v>
      </c>
      <c r="AT102" s="326">
        <f t="shared" si="83"/>
        <v>0</v>
      </c>
      <c r="AU102" s="326">
        <f t="shared" si="83"/>
        <v>0</v>
      </c>
      <c r="AV102" s="326">
        <f t="shared" si="83"/>
        <v>0</v>
      </c>
      <c r="AW102" s="326">
        <f t="shared" si="83"/>
        <v>0</v>
      </c>
      <c r="AX102" s="326">
        <f t="shared" si="83"/>
        <v>0</v>
      </c>
      <c r="AY102" s="326">
        <f t="shared" si="83"/>
        <v>0</v>
      </c>
      <c r="AZ102" s="326">
        <f t="shared" si="83"/>
        <v>0</v>
      </c>
      <c r="BA102" s="326">
        <f t="shared" si="83"/>
        <v>0</v>
      </c>
      <c r="BB102" s="326">
        <f t="shared" si="83"/>
        <v>0</v>
      </c>
      <c r="BC102" s="326">
        <f t="shared" si="83"/>
        <v>0</v>
      </c>
      <c r="BD102" s="326">
        <f t="shared" si="83"/>
        <v>0</v>
      </c>
      <c r="BE102" s="326">
        <f t="shared" si="83"/>
        <v>0</v>
      </c>
      <c r="BF102" s="326">
        <f t="shared" si="83"/>
        <v>0</v>
      </c>
    </row>
    <row r="103" spans="2:58">
      <c r="B103" s="332"/>
      <c r="C103" s="332"/>
      <c r="D103" s="335"/>
      <c r="E103" s="325" t="s">
        <v>1191</v>
      </c>
      <c r="F103" s="336"/>
      <c r="G103" s="332"/>
      <c r="H103" s="332"/>
      <c r="I103" s="332"/>
      <c r="J103" s="189">
        <f>IFERROR(MAX(0, MIN(L103, IF(DATE(I103, MATCH(H103, {"January","February","March","April","May","June","July","August","September","October","November","December"}, 0), 1) &gt; DATE(2024, 6, 30), 0, DATEDIF(DATE(I103, MATCH(H103, {"January","February","March","April","May","June","July","August","September","October","November","December"}, 0), 1), DATE(2024, 6, 30), "m")))), 0)</f>
        <v>0</v>
      </c>
      <c r="K103" s="189">
        <f>IFERROR(MAX(0, MIN(L103, DATEDIF(DATE(I103, MATCH(H103, {"January","February","March","April","May","June","July","August","September","October","November","December"}, 0), 1), DATE(2025, 6, 30), "m"))), 0)</f>
        <v>0</v>
      </c>
      <c r="L103" s="189">
        <f t="shared" si="38"/>
        <v>0</v>
      </c>
      <c r="M103" s="189">
        <f>IFERROR(INDEX('Drop down options'!$G$1:$G$13, MATCH(H103, 'Drop down options'!$F$1:$F$13, 0)), 0)</f>
        <v>0</v>
      </c>
      <c r="N103" s="352">
        <f t="shared" si="39"/>
        <v>0</v>
      </c>
      <c r="O103" s="326">
        <f t="shared" si="76"/>
        <v>0</v>
      </c>
      <c r="P103" s="193">
        <f t="shared" si="77"/>
        <v>0</v>
      </c>
      <c r="Q103" s="326">
        <f t="shared" si="78"/>
        <v>0</v>
      </c>
      <c r="R103" s="326">
        <f t="shared" si="79"/>
        <v>0</v>
      </c>
      <c r="S103" s="326">
        <f t="shared" ref="S103:BF103" si="84">MAX(0,R103-($N103*12))</f>
        <v>0</v>
      </c>
      <c r="T103" s="326">
        <f t="shared" si="84"/>
        <v>0</v>
      </c>
      <c r="U103" s="326">
        <f t="shared" si="84"/>
        <v>0</v>
      </c>
      <c r="V103" s="326">
        <f t="shared" si="84"/>
        <v>0</v>
      </c>
      <c r="W103" s="326">
        <f t="shared" si="84"/>
        <v>0</v>
      </c>
      <c r="X103" s="326">
        <f t="shared" si="84"/>
        <v>0</v>
      </c>
      <c r="Y103" s="326">
        <f t="shared" si="84"/>
        <v>0</v>
      </c>
      <c r="Z103" s="326">
        <f t="shared" si="84"/>
        <v>0</v>
      </c>
      <c r="AA103" s="326">
        <f t="shared" si="84"/>
        <v>0</v>
      </c>
      <c r="AB103" s="326">
        <f t="shared" si="84"/>
        <v>0</v>
      </c>
      <c r="AC103" s="326">
        <f t="shared" si="84"/>
        <v>0</v>
      </c>
      <c r="AD103" s="326">
        <f t="shared" si="84"/>
        <v>0</v>
      </c>
      <c r="AE103" s="326">
        <f t="shared" si="84"/>
        <v>0</v>
      </c>
      <c r="AF103" s="326">
        <f t="shared" si="84"/>
        <v>0</v>
      </c>
      <c r="AG103" s="326">
        <f t="shared" si="84"/>
        <v>0</v>
      </c>
      <c r="AH103" s="326">
        <f t="shared" si="84"/>
        <v>0</v>
      </c>
      <c r="AI103" s="326">
        <f t="shared" si="84"/>
        <v>0</v>
      </c>
      <c r="AJ103" s="326">
        <f t="shared" si="84"/>
        <v>0</v>
      </c>
      <c r="AK103" s="326">
        <f t="shared" si="84"/>
        <v>0</v>
      </c>
      <c r="AL103" s="326">
        <f t="shared" si="84"/>
        <v>0</v>
      </c>
      <c r="AM103" s="326">
        <f t="shared" si="84"/>
        <v>0</v>
      </c>
      <c r="AN103" s="326">
        <f t="shared" si="84"/>
        <v>0</v>
      </c>
      <c r="AO103" s="326">
        <f t="shared" si="84"/>
        <v>0</v>
      </c>
      <c r="AP103" s="326">
        <f t="shared" si="84"/>
        <v>0</v>
      </c>
      <c r="AQ103" s="326">
        <f t="shared" si="84"/>
        <v>0</v>
      </c>
      <c r="AR103" s="326">
        <f t="shared" si="84"/>
        <v>0</v>
      </c>
      <c r="AS103" s="326">
        <f t="shared" si="84"/>
        <v>0</v>
      </c>
      <c r="AT103" s="326">
        <f t="shared" si="84"/>
        <v>0</v>
      </c>
      <c r="AU103" s="326">
        <f t="shared" si="84"/>
        <v>0</v>
      </c>
      <c r="AV103" s="326">
        <f t="shared" si="84"/>
        <v>0</v>
      </c>
      <c r="AW103" s="326">
        <f t="shared" si="84"/>
        <v>0</v>
      </c>
      <c r="AX103" s="326">
        <f t="shared" si="84"/>
        <v>0</v>
      </c>
      <c r="AY103" s="326">
        <f t="shared" si="84"/>
        <v>0</v>
      </c>
      <c r="AZ103" s="326">
        <f t="shared" si="84"/>
        <v>0</v>
      </c>
      <c r="BA103" s="326">
        <f t="shared" si="84"/>
        <v>0</v>
      </c>
      <c r="BB103" s="326">
        <f t="shared" si="84"/>
        <v>0</v>
      </c>
      <c r="BC103" s="326">
        <f t="shared" si="84"/>
        <v>0</v>
      </c>
      <c r="BD103" s="326">
        <f t="shared" si="84"/>
        <v>0</v>
      </c>
      <c r="BE103" s="326">
        <f t="shared" si="84"/>
        <v>0</v>
      </c>
      <c r="BF103" s="326">
        <f t="shared" si="84"/>
        <v>0</v>
      </c>
    </row>
    <row r="104" spans="2:58">
      <c r="B104" s="332"/>
      <c r="C104" s="332"/>
      <c r="D104" s="335"/>
      <c r="E104" s="325" t="s">
        <v>1191</v>
      </c>
      <c r="F104" s="336"/>
      <c r="G104" s="332"/>
      <c r="H104" s="332"/>
      <c r="I104" s="332"/>
      <c r="J104" s="189">
        <f>IFERROR(MAX(0, MIN(L104, IF(DATE(I104, MATCH(H104, {"January","February","March","April","May","June","July","August","September","October","November","December"}, 0), 1) &gt; DATE(2024, 6, 30), 0, DATEDIF(DATE(I104, MATCH(H104, {"January","February","March","April","May","June","July","August","September","October","November","December"}, 0), 1), DATE(2024, 6, 30), "m")))), 0)</f>
        <v>0</v>
      </c>
      <c r="K104" s="189">
        <f>IFERROR(MAX(0, MIN(L104, DATEDIF(DATE(I104, MATCH(H104, {"January","February","March","April","May","June","July","August","September","October","November","December"}, 0), 1), DATE(2025, 6, 30), "m"))), 0)</f>
        <v>0</v>
      </c>
      <c r="L104" s="189">
        <f t="shared" si="38"/>
        <v>0</v>
      </c>
      <c r="M104" s="189">
        <f>IFERROR(INDEX('Drop down options'!$G$1:$G$13, MATCH(H104, 'Drop down options'!$F$1:$F$13, 0)), 0)</f>
        <v>0</v>
      </c>
      <c r="N104" s="352">
        <f t="shared" si="39"/>
        <v>0</v>
      </c>
      <c r="O104" s="326">
        <f t="shared" si="76"/>
        <v>0</v>
      </c>
      <c r="P104" s="193">
        <f t="shared" si="77"/>
        <v>0</v>
      </c>
      <c r="Q104" s="326">
        <f t="shared" si="78"/>
        <v>0</v>
      </c>
      <c r="R104" s="326">
        <f t="shared" si="79"/>
        <v>0</v>
      </c>
      <c r="S104" s="326">
        <f t="shared" ref="S104:BF104" si="85">MAX(0,R104-($N104*12))</f>
        <v>0</v>
      </c>
      <c r="T104" s="326">
        <f t="shared" si="85"/>
        <v>0</v>
      </c>
      <c r="U104" s="326">
        <f t="shared" si="85"/>
        <v>0</v>
      </c>
      <c r="V104" s="326">
        <f t="shared" si="85"/>
        <v>0</v>
      </c>
      <c r="W104" s="326">
        <f t="shared" si="85"/>
        <v>0</v>
      </c>
      <c r="X104" s="326">
        <f t="shared" si="85"/>
        <v>0</v>
      </c>
      <c r="Y104" s="326">
        <f t="shared" si="85"/>
        <v>0</v>
      </c>
      <c r="Z104" s="326">
        <f t="shared" si="85"/>
        <v>0</v>
      </c>
      <c r="AA104" s="326">
        <f t="shared" si="85"/>
        <v>0</v>
      </c>
      <c r="AB104" s="326">
        <f t="shared" si="85"/>
        <v>0</v>
      </c>
      <c r="AC104" s="326">
        <f t="shared" si="85"/>
        <v>0</v>
      </c>
      <c r="AD104" s="326">
        <f t="shared" si="85"/>
        <v>0</v>
      </c>
      <c r="AE104" s="326">
        <f t="shared" si="85"/>
        <v>0</v>
      </c>
      <c r="AF104" s="326">
        <f t="shared" si="85"/>
        <v>0</v>
      </c>
      <c r="AG104" s="326">
        <f t="shared" si="85"/>
        <v>0</v>
      </c>
      <c r="AH104" s="326">
        <f t="shared" si="85"/>
        <v>0</v>
      </c>
      <c r="AI104" s="326">
        <f t="shared" si="85"/>
        <v>0</v>
      </c>
      <c r="AJ104" s="326">
        <f t="shared" si="85"/>
        <v>0</v>
      </c>
      <c r="AK104" s="326">
        <f t="shared" si="85"/>
        <v>0</v>
      </c>
      <c r="AL104" s="326">
        <f t="shared" si="85"/>
        <v>0</v>
      </c>
      <c r="AM104" s="326">
        <f t="shared" si="85"/>
        <v>0</v>
      </c>
      <c r="AN104" s="326">
        <f t="shared" si="85"/>
        <v>0</v>
      </c>
      <c r="AO104" s="326">
        <f t="shared" si="85"/>
        <v>0</v>
      </c>
      <c r="AP104" s="326">
        <f t="shared" si="85"/>
        <v>0</v>
      </c>
      <c r="AQ104" s="326">
        <f t="shared" si="85"/>
        <v>0</v>
      </c>
      <c r="AR104" s="326">
        <f t="shared" si="85"/>
        <v>0</v>
      </c>
      <c r="AS104" s="326">
        <f t="shared" si="85"/>
        <v>0</v>
      </c>
      <c r="AT104" s="326">
        <f t="shared" si="85"/>
        <v>0</v>
      </c>
      <c r="AU104" s="326">
        <f t="shared" si="85"/>
        <v>0</v>
      </c>
      <c r="AV104" s="326">
        <f t="shared" si="85"/>
        <v>0</v>
      </c>
      <c r="AW104" s="326">
        <f t="shared" si="85"/>
        <v>0</v>
      </c>
      <c r="AX104" s="326">
        <f t="shared" si="85"/>
        <v>0</v>
      </c>
      <c r="AY104" s="326">
        <f t="shared" si="85"/>
        <v>0</v>
      </c>
      <c r="AZ104" s="326">
        <f t="shared" si="85"/>
        <v>0</v>
      </c>
      <c r="BA104" s="326">
        <f t="shared" si="85"/>
        <v>0</v>
      </c>
      <c r="BB104" s="326">
        <f t="shared" si="85"/>
        <v>0</v>
      </c>
      <c r="BC104" s="326">
        <f t="shared" si="85"/>
        <v>0</v>
      </c>
      <c r="BD104" s="326">
        <f t="shared" si="85"/>
        <v>0</v>
      </c>
      <c r="BE104" s="326">
        <f t="shared" si="85"/>
        <v>0</v>
      </c>
      <c r="BF104" s="326">
        <f t="shared" si="85"/>
        <v>0</v>
      </c>
    </row>
    <row r="105" spans="2:58">
      <c r="B105" s="332"/>
      <c r="C105" s="332"/>
      <c r="D105" s="335"/>
      <c r="E105" s="325" t="s">
        <v>1191</v>
      </c>
      <c r="F105" s="336"/>
      <c r="G105" s="332"/>
      <c r="H105" s="332"/>
      <c r="I105" s="332"/>
      <c r="J105" s="189">
        <f>IFERROR(MAX(0, MIN(L105, IF(DATE(I105, MATCH(H105, {"January","February","March","April","May","June","July","August","September","October","November","December"}, 0), 1) &gt; DATE(2024, 6, 30), 0, DATEDIF(DATE(I105, MATCH(H105, {"January","February","March","April","May","June","July","August","September","October","November","December"}, 0), 1), DATE(2024, 6, 30), "m")))), 0)</f>
        <v>0</v>
      </c>
      <c r="K105" s="189">
        <f>IFERROR(MAX(0, MIN(L105, DATEDIF(DATE(I105, MATCH(H105, {"January","February","March","April","May","June","July","August","September","October","November","December"}, 0), 1), DATE(2025, 6, 30), "m"))), 0)</f>
        <v>0</v>
      </c>
      <c r="L105" s="189">
        <f t="shared" si="38"/>
        <v>0</v>
      </c>
      <c r="M105" s="189">
        <f>IFERROR(INDEX('Drop down options'!$G$1:$G$13, MATCH(H105, 'Drop down options'!$F$1:$F$13, 0)), 0)</f>
        <v>0</v>
      </c>
      <c r="N105" s="352">
        <f t="shared" si="39"/>
        <v>0</v>
      </c>
      <c r="O105" s="326">
        <f t="shared" si="76"/>
        <v>0</v>
      </c>
      <c r="P105" s="193">
        <f t="shared" si="77"/>
        <v>0</v>
      </c>
      <c r="Q105" s="326">
        <f t="shared" si="78"/>
        <v>0</v>
      </c>
      <c r="R105" s="326">
        <f t="shared" si="79"/>
        <v>0</v>
      </c>
      <c r="S105" s="326">
        <f t="shared" ref="S105:BF105" si="86">MAX(0,R105-($N105*12))</f>
        <v>0</v>
      </c>
      <c r="T105" s="326">
        <f t="shared" si="86"/>
        <v>0</v>
      </c>
      <c r="U105" s="326">
        <f t="shared" si="86"/>
        <v>0</v>
      </c>
      <c r="V105" s="326">
        <f t="shared" si="86"/>
        <v>0</v>
      </c>
      <c r="W105" s="326">
        <f t="shared" si="86"/>
        <v>0</v>
      </c>
      <c r="X105" s="326">
        <f t="shared" si="86"/>
        <v>0</v>
      </c>
      <c r="Y105" s="326">
        <f t="shared" si="86"/>
        <v>0</v>
      </c>
      <c r="Z105" s="326">
        <f t="shared" si="86"/>
        <v>0</v>
      </c>
      <c r="AA105" s="326">
        <f t="shared" si="86"/>
        <v>0</v>
      </c>
      <c r="AB105" s="326">
        <f t="shared" si="86"/>
        <v>0</v>
      </c>
      <c r="AC105" s="326">
        <f t="shared" si="86"/>
        <v>0</v>
      </c>
      <c r="AD105" s="326">
        <f t="shared" si="86"/>
        <v>0</v>
      </c>
      <c r="AE105" s="326">
        <f t="shared" si="86"/>
        <v>0</v>
      </c>
      <c r="AF105" s="326">
        <f t="shared" si="86"/>
        <v>0</v>
      </c>
      <c r="AG105" s="326">
        <f t="shared" si="86"/>
        <v>0</v>
      </c>
      <c r="AH105" s="326">
        <f t="shared" si="86"/>
        <v>0</v>
      </c>
      <c r="AI105" s="326">
        <f t="shared" si="86"/>
        <v>0</v>
      </c>
      <c r="AJ105" s="326">
        <f t="shared" si="86"/>
        <v>0</v>
      </c>
      <c r="AK105" s="326">
        <f t="shared" si="86"/>
        <v>0</v>
      </c>
      <c r="AL105" s="326">
        <f t="shared" si="86"/>
        <v>0</v>
      </c>
      <c r="AM105" s="326">
        <f t="shared" si="86"/>
        <v>0</v>
      </c>
      <c r="AN105" s="326">
        <f t="shared" si="86"/>
        <v>0</v>
      </c>
      <c r="AO105" s="326">
        <f t="shared" si="86"/>
        <v>0</v>
      </c>
      <c r="AP105" s="326">
        <f t="shared" si="86"/>
        <v>0</v>
      </c>
      <c r="AQ105" s="326">
        <f t="shared" si="86"/>
        <v>0</v>
      </c>
      <c r="AR105" s="326">
        <f t="shared" si="86"/>
        <v>0</v>
      </c>
      <c r="AS105" s="326">
        <f t="shared" si="86"/>
        <v>0</v>
      </c>
      <c r="AT105" s="326">
        <f t="shared" si="86"/>
        <v>0</v>
      </c>
      <c r="AU105" s="326">
        <f t="shared" si="86"/>
        <v>0</v>
      </c>
      <c r="AV105" s="326">
        <f t="shared" si="86"/>
        <v>0</v>
      </c>
      <c r="AW105" s="326">
        <f t="shared" si="86"/>
        <v>0</v>
      </c>
      <c r="AX105" s="326">
        <f t="shared" si="86"/>
        <v>0</v>
      </c>
      <c r="AY105" s="326">
        <f t="shared" si="86"/>
        <v>0</v>
      </c>
      <c r="AZ105" s="326">
        <f t="shared" si="86"/>
        <v>0</v>
      </c>
      <c r="BA105" s="326">
        <f t="shared" si="86"/>
        <v>0</v>
      </c>
      <c r="BB105" s="326">
        <f t="shared" si="86"/>
        <v>0</v>
      </c>
      <c r="BC105" s="326">
        <f t="shared" si="86"/>
        <v>0</v>
      </c>
      <c r="BD105" s="326">
        <f t="shared" si="86"/>
        <v>0</v>
      </c>
      <c r="BE105" s="326">
        <f t="shared" si="86"/>
        <v>0</v>
      </c>
      <c r="BF105" s="326">
        <f t="shared" si="86"/>
        <v>0</v>
      </c>
    </row>
    <row r="106" spans="2:58">
      <c r="B106" s="332"/>
      <c r="C106" s="332"/>
      <c r="D106" s="335"/>
      <c r="E106" s="325" t="s">
        <v>1191</v>
      </c>
      <c r="F106" s="336"/>
      <c r="G106" s="332"/>
      <c r="H106" s="332"/>
      <c r="I106" s="332"/>
      <c r="J106" s="189">
        <f>IFERROR(MAX(0, MIN(L106, IF(DATE(I106, MATCH(H106, {"January","February","March","April","May","June","July","August","September","October","November","December"}, 0), 1) &gt; DATE(2024, 6, 30), 0, DATEDIF(DATE(I106, MATCH(H106, {"January","February","March","April","May","June","July","August","September","October","November","December"}, 0), 1), DATE(2024, 6, 30), "m")))), 0)</f>
        <v>0</v>
      </c>
      <c r="K106" s="189">
        <f>IFERROR(MAX(0, MIN(L106, DATEDIF(DATE(I106, MATCH(H106, {"January","February","March","April","May","June","July","August","September","October","November","December"}, 0), 1), DATE(2025, 6, 30), "m"))), 0)</f>
        <v>0</v>
      </c>
      <c r="L106" s="189">
        <f t="shared" si="38"/>
        <v>0</v>
      </c>
      <c r="M106" s="189">
        <f>IFERROR(INDEX('Drop down options'!$G$1:$G$13, MATCH(H106, 'Drop down options'!$F$1:$F$13, 0)), 0)</f>
        <v>0</v>
      </c>
      <c r="N106" s="352">
        <f t="shared" si="39"/>
        <v>0</v>
      </c>
      <c r="O106" s="326">
        <f t="shared" si="76"/>
        <v>0</v>
      </c>
      <c r="P106" s="193">
        <f t="shared" si="77"/>
        <v>0</v>
      </c>
      <c r="Q106" s="326">
        <f t="shared" si="78"/>
        <v>0</v>
      </c>
      <c r="R106" s="326">
        <f t="shared" si="79"/>
        <v>0</v>
      </c>
      <c r="S106" s="326">
        <f t="shared" ref="S106:BF106" si="87">MAX(0,R106-($N106*12))</f>
        <v>0</v>
      </c>
      <c r="T106" s="326">
        <f t="shared" si="87"/>
        <v>0</v>
      </c>
      <c r="U106" s="326">
        <f t="shared" si="87"/>
        <v>0</v>
      </c>
      <c r="V106" s="326">
        <f t="shared" si="87"/>
        <v>0</v>
      </c>
      <c r="W106" s="326">
        <f t="shared" si="87"/>
        <v>0</v>
      </c>
      <c r="X106" s="326">
        <f t="shared" si="87"/>
        <v>0</v>
      </c>
      <c r="Y106" s="326">
        <f t="shared" si="87"/>
        <v>0</v>
      </c>
      <c r="Z106" s="326">
        <f t="shared" si="87"/>
        <v>0</v>
      </c>
      <c r="AA106" s="326">
        <f t="shared" si="87"/>
        <v>0</v>
      </c>
      <c r="AB106" s="326">
        <f t="shared" si="87"/>
        <v>0</v>
      </c>
      <c r="AC106" s="326">
        <f t="shared" si="87"/>
        <v>0</v>
      </c>
      <c r="AD106" s="326">
        <f t="shared" si="87"/>
        <v>0</v>
      </c>
      <c r="AE106" s="326">
        <f t="shared" si="87"/>
        <v>0</v>
      </c>
      <c r="AF106" s="326">
        <f t="shared" si="87"/>
        <v>0</v>
      </c>
      <c r="AG106" s="326">
        <f t="shared" si="87"/>
        <v>0</v>
      </c>
      <c r="AH106" s="326">
        <f t="shared" si="87"/>
        <v>0</v>
      </c>
      <c r="AI106" s="326">
        <f t="shared" si="87"/>
        <v>0</v>
      </c>
      <c r="AJ106" s="326">
        <f t="shared" si="87"/>
        <v>0</v>
      </c>
      <c r="AK106" s="326">
        <f t="shared" si="87"/>
        <v>0</v>
      </c>
      <c r="AL106" s="326">
        <f t="shared" si="87"/>
        <v>0</v>
      </c>
      <c r="AM106" s="326">
        <f t="shared" si="87"/>
        <v>0</v>
      </c>
      <c r="AN106" s="326">
        <f t="shared" si="87"/>
        <v>0</v>
      </c>
      <c r="AO106" s="326">
        <f t="shared" si="87"/>
        <v>0</v>
      </c>
      <c r="AP106" s="326">
        <f t="shared" si="87"/>
        <v>0</v>
      </c>
      <c r="AQ106" s="326">
        <f t="shared" si="87"/>
        <v>0</v>
      </c>
      <c r="AR106" s="326">
        <f t="shared" si="87"/>
        <v>0</v>
      </c>
      <c r="AS106" s="326">
        <f t="shared" si="87"/>
        <v>0</v>
      </c>
      <c r="AT106" s="326">
        <f t="shared" si="87"/>
        <v>0</v>
      </c>
      <c r="AU106" s="326">
        <f t="shared" si="87"/>
        <v>0</v>
      </c>
      <c r="AV106" s="326">
        <f t="shared" si="87"/>
        <v>0</v>
      </c>
      <c r="AW106" s="326">
        <f t="shared" si="87"/>
        <v>0</v>
      </c>
      <c r="AX106" s="326">
        <f t="shared" si="87"/>
        <v>0</v>
      </c>
      <c r="AY106" s="326">
        <f t="shared" si="87"/>
        <v>0</v>
      </c>
      <c r="AZ106" s="326">
        <f t="shared" si="87"/>
        <v>0</v>
      </c>
      <c r="BA106" s="326">
        <f t="shared" si="87"/>
        <v>0</v>
      </c>
      <c r="BB106" s="326">
        <f t="shared" si="87"/>
        <v>0</v>
      </c>
      <c r="BC106" s="326">
        <f t="shared" si="87"/>
        <v>0</v>
      </c>
      <c r="BD106" s="326">
        <f t="shared" si="87"/>
        <v>0</v>
      </c>
      <c r="BE106" s="326">
        <f t="shared" si="87"/>
        <v>0</v>
      </c>
      <c r="BF106" s="326">
        <f t="shared" si="87"/>
        <v>0</v>
      </c>
    </row>
    <row r="107" spans="2:58">
      <c r="B107" s="332"/>
      <c r="C107" s="332"/>
      <c r="D107" s="335"/>
      <c r="E107" s="325" t="s">
        <v>1191</v>
      </c>
      <c r="F107" s="336"/>
      <c r="G107" s="332"/>
      <c r="H107" s="332"/>
      <c r="I107" s="332"/>
      <c r="J107" s="189">
        <f>IFERROR(MAX(0, MIN(L107, IF(DATE(I107, MATCH(H107, {"January","February","March","April","May","June","July","August","September","October","November","December"}, 0), 1) &gt; DATE(2024, 6, 30), 0, DATEDIF(DATE(I107, MATCH(H107, {"January","February","March","April","May","June","July","August","September","October","November","December"}, 0), 1), DATE(2024, 6, 30), "m")))), 0)</f>
        <v>0</v>
      </c>
      <c r="K107" s="189">
        <f>IFERROR(MAX(0, MIN(L107, DATEDIF(DATE(I107, MATCH(H107, {"January","February","March","April","May","June","July","August","September","October","November","December"}, 0), 1), DATE(2025, 6, 30), "m"))), 0)</f>
        <v>0</v>
      </c>
      <c r="L107" s="189">
        <f t="shared" si="38"/>
        <v>0</v>
      </c>
      <c r="M107" s="189">
        <f>IFERROR(INDEX('Drop down options'!$G$1:$G$13, MATCH(H107, 'Drop down options'!$F$1:$F$13, 0)), 0)</f>
        <v>0</v>
      </c>
      <c r="N107" s="352">
        <f t="shared" si="39"/>
        <v>0</v>
      </c>
      <c r="O107" s="326">
        <f t="shared" si="76"/>
        <v>0</v>
      </c>
      <c r="P107" s="193">
        <f t="shared" si="77"/>
        <v>0</v>
      </c>
      <c r="Q107" s="326">
        <f t="shared" si="78"/>
        <v>0</v>
      </c>
      <c r="R107" s="326">
        <f t="shared" si="79"/>
        <v>0</v>
      </c>
      <c r="S107" s="326">
        <f t="shared" ref="S107:BF107" si="88">MAX(0,R107-($N107*12))</f>
        <v>0</v>
      </c>
      <c r="T107" s="326">
        <f t="shared" si="88"/>
        <v>0</v>
      </c>
      <c r="U107" s="326">
        <f t="shared" si="88"/>
        <v>0</v>
      </c>
      <c r="V107" s="326">
        <f t="shared" si="88"/>
        <v>0</v>
      </c>
      <c r="W107" s="326">
        <f t="shared" si="88"/>
        <v>0</v>
      </c>
      <c r="X107" s="326">
        <f t="shared" si="88"/>
        <v>0</v>
      </c>
      <c r="Y107" s="326">
        <f t="shared" si="88"/>
        <v>0</v>
      </c>
      <c r="Z107" s="326">
        <f t="shared" si="88"/>
        <v>0</v>
      </c>
      <c r="AA107" s="326">
        <f t="shared" si="88"/>
        <v>0</v>
      </c>
      <c r="AB107" s="326">
        <f t="shared" si="88"/>
        <v>0</v>
      </c>
      <c r="AC107" s="326">
        <f t="shared" si="88"/>
        <v>0</v>
      </c>
      <c r="AD107" s="326">
        <f t="shared" si="88"/>
        <v>0</v>
      </c>
      <c r="AE107" s="326">
        <f t="shared" si="88"/>
        <v>0</v>
      </c>
      <c r="AF107" s="326">
        <f t="shared" si="88"/>
        <v>0</v>
      </c>
      <c r="AG107" s="326">
        <f t="shared" si="88"/>
        <v>0</v>
      </c>
      <c r="AH107" s="326">
        <f t="shared" si="88"/>
        <v>0</v>
      </c>
      <c r="AI107" s="326">
        <f t="shared" si="88"/>
        <v>0</v>
      </c>
      <c r="AJ107" s="326">
        <f t="shared" si="88"/>
        <v>0</v>
      </c>
      <c r="AK107" s="326">
        <f t="shared" si="88"/>
        <v>0</v>
      </c>
      <c r="AL107" s="326">
        <f t="shared" si="88"/>
        <v>0</v>
      </c>
      <c r="AM107" s="326">
        <f t="shared" si="88"/>
        <v>0</v>
      </c>
      <c r="AN107" s="326">
        <f t="shared" si="88"/>
        <v>0</v>
      </c>
      <c r="AO107" s="326">
        <f t="shared" si="88"/>
        <v>0</v>
      </c>
      <c r="AP107" s="326">
        <f t="shared" si="88"/>
        <v>0</v>
      </c>
      <c r="AQ107" s="326">
        <f t="shared" si="88"/>
        <v>0</v>
      </c>
      <c r="AR107" s="326">
        <f t="shared" si="88"/>
        <v>0</v>
      </c>
      <c r="AS107" s="326">
        <f t="shared" si="88"/>
        <v>0</v>
      </c>
      <c r="AT107" s="326">
        <f t="shared" si="88"/>
        <v>0</v>
      </c>
      <c r="AU107" s="326">
        <f t="shared" si="88"/>
        <v>0</v>
      </c>
      <c r="AV107" s="326">
        <f t="shared" si="88"/>
        <v>0</v>
      </c>
      <c r="AW107" s="326">
        <f t="shared" si="88"/>
        <v>0</v>
      </c>
      <c r="AX107" s="326">
        <f t="shared" si="88"/>
        <v>0</v>
      </c>
      <c r="AY107" s="326">
        <f t="shared" si="88"/>
        <v>0</v>
      </c>
      <c r="AZ107" s="326">
        <f t="shared" si="88"/>
        <v>0</v>
      </c>
      <c r="BA107" s="326">
        <f t="shared" si="88"/>
        <v>0</v>
      </c>
      <c r="BB107" s="326">
        <f t="shared" si="88"/>
        <v>0</v>
      </c>
      <c r="BC107" s="326">
        <f t="shared" si="88"/>
        <v>0</v>
      </c>
      <c r="BD107" s="326">
        <f t="shared" si="88"/>
        <v>0</v>
      </c>
      <c r="BE107" s="326">
        <f t="shared" si="88"/>
        <v>0</v>
      </c>
      <c r="BF107" s="326">
        <f t="shared" si="88"/>
        <v>0</v>
      </c>
    </row>
    <row r="108" spans="2:58">
      <c r="B108" s="332"/>
      <c r="C108" s="332"/>
      <c r="D108" s="335"/>
      <c r="E108" s="325" t="s">
        <v>1191</v>
      </c>
      <c r="F108" s="336"/>
      <c r="G108" s="332"/>
      <c r="H108" s="332"/>
      <c r="I108" s="332"/>
      <c r="J108" s="189">
        <f>IFERROR(MAX(0, MIN(L108, IF(DATE(I108, MATCH(H108, {"January","February","March","April","May","June","July","August","September","October","November","December"}, 0), 1) &gt; DATE(2024, 6, 30), 0, DATEDIF(DATE(I108, MATCH(H108, {"January","February","March","April","May","June","July","August","September","October","November","December"}, 0), 1), DATE(2024, 6, 30), "m")))), 0)</f>
        <v>0</v>
      </c>
      <c r="K108" s="189">
        <f>IFERROR(MAX(0, MIN(L108, DATEDIF(DATE(I108, MATCH(H108, {"January","February","March","April","May","June","July","August","September","October","November","December"}, 0), 1), DATE(2025, 6, 30), "m"))), 0)</f>
        <v>0</v>
      </c>
      <c r="L108" s="189">
        <f t="shared" si="38"/>
        <v>0</v>
      </c>
      <c r="M108" s="189">
        <f>IFERROR(INDEX('Drop down options'!$G$1:$G$13, MATCH(H108, 'Drop down options'!$F$1:$F$13, 0)), 0)</f>
        <v>0</v>
      </c>
      <c r="N108" s="352">
        <f t="shared" si="39"/>
        <v>0</v>
      </c>
      <c r="O108" s="326">
        <f t="shared" si="76"/>
        <v>0</v>
      </c>
      <c r="P108" s="193">
        <f t="shared" si="77"/>
        <v>0</v>
      </c>
      <c r="Q108" s="326">
        <f t="shared" si="78"/>
        <v>0</v>
      </c>
      <c r="R108" s="326">
        <f t="shared" si="79"/>
        <v>0</v>
      </c>
      <c r="S108" s="326">
        <f t="shared" ref="S108:BF108" si="89">MAX(0,R108-($N108*12))</f>
        <v>0</v>
      </c>
      <c r="T108" s="326">
        <f t="shared" si="89"/>
        <v>0</v>
      </c>
      <c r="U108" s="326">
        <f t="shared" si="89"/>
        <v>0</v>
      </c>
      <c r="V108" s="326">
        <f t="shared" si="89"/>
        <v>0</v>
      </c>
      <c r="W108" s="326">
        <f t="shared" si="89"/>
        <v>0</v>
      </c>
      <c r="X108" s="326">
        <f t="shared" si="89"/>
        <v>0</v>
      </c>
      <c r="Y108" s="326">
        <f t="shared" si="89"/>
        <v>0</v>
      </c>
      <c r="Z108" s="326">
        <f t="shared" si="89"/>
        <v>0</v>
      </c>
      <c r="AA108" s="326">
        <f t="shared" si="89"/>
        <v>0</v>
      </c>
      <c r="AB108" s="326">
        <f t="shared" si="89"/>
        <v>0</v>
      </c>
      <c r="AC108" s="326">
        <f t="shared" si="89"/>
        <v>0</v>
      </c>
      <c r="AD108" s="326">
        <f t="shared" si="89"/>
        <v>0</v>
      </c>
      <c r="AE108" s="326">
        <f t="shared" si="89"/>
        <v>0</v>
      </c>
      <c r="AF108" s="326">
        <f t="shared" si="89"/>
        <v>0</v>
      </c>
      <c r="AG108" s="326">
        <f t="shared" si="89"/>
        <v>0</v>
      </c>
      <c r="AH108" s="326">
        <f t="shared" si="89"/>
        <v>0</v>
      </c>
      <c r="AI108" s="326">
        <f t="shared" si="89"/>
        <v>0</v>
      </c>
      <c r="AJ108" s="326">
        <f t="shared" si="89"/>
        <v>0</v>
      </c>
      <c r="AK108" s="326">
        <f t="shared" si="89"/>
        <v>0</v>
      </c>
      <c r="AL108" s="326">
        <f t="shared" si="89"/>
        <v>0</v>
      </c>
      <c r="AM108" s="326">
        <f t="shared" si="89"/>
        <v>0</v>
      </c>
      <c r="AN108" s="326">
        <f t="shared" si="89"/>
        <v>0</v>
      </c>
      <c r="AO108" s="326">
        <f t="shared" si="89"/>
        <v>0</v>
      </c>
      <c r="AP108" s="326">
        <f t="shared" si="89"/>
        <v>0</v>
      </c>
      <c r="AQ108" s="326">
        <f t="shared" si="89"/>
        <v>0</v>
      </c>
      <c r="AR108" s="326">
        <f t="shared" si="89"/>
        <v>0</v>
      </c>
      <c r="AS108" s="326">
        <f t="shared" si="89"/>
        <v>0</v>
      </c>
      <c r="AT108" s="326">
        <f t="shared" si="89"/>
        <v>0</v>
      </c>
      <c r="AU108" s="326">
        <f t="shared" si="89"/>
        <v>0</v>
      </c>
      <c r="AV108" s="326">
        <f t="shared" si="89"/>
        <v>0</v>
      </c>
      <c r="AW108" s="326">
        <f t="shared" si="89"/>
        <v>0</v>
      </c>
      <c r="AX108" s="326">
        <f t="shared" si="89"/>
        <v>0</v>
      </c>
      <c r="AY108" s="326">
        <f t="shared" si="89"/>
        <v>0</v>
      </c>
      <c r="AZ108" s="326">
        <f t="shared" si="89"/>
        <v>0</v>
      </c>
      <c r="BA108" s="326">
        <f t="shared" si="89"/>
        <v>0</v>
      </c>
      <c r="BB108" s="326">
        <f t="shared" si="89"/>
        <v>0</v>
      </c>
      <c r="BC108" s="326">
        <f t="shared" si="89"/>
        <v>0</v>
      </c>
      <c r="BD108" s="326">
        <f t="shared" si="89"/>
        <v>0</v>
      </c>
      <c r="BE108" s="326">
        <f t="shared" si="89"/>
        <v>0</v>
      </c>
      <c r="BF108" s="326">
        <f t="shared" si="89"/>
        <v>0</v>
      </c>
    </row>
    <row r="109" spans="2:58">
      <c r="B109" s="332"/>
      <c r="C109" s="332"/>
      <c r="D109" s="335"/>
      <c r="E109" s="325" t="s">
        <v>1191</v>
      </c>
      <c r="F109" s="336"/>
      <c r="G109" s="332"/>
      <c r="H109" s="332"/>
      <c r="I109" s="332"/>
      <c r="J109" s="189">
        <f>IFERROR(MAX(0, MIN(L109, IF(DATE(I109, MATCH(H109, {"January","February","March","April","May","June","July","August","September","October","November","December"}, 0), 1) &gt; DATE(2024, 6, 30), 0, DATEDIF(DATE(I109, MATCH(H109, {"January","February","March","April","May","June","July","August","September","October","November","December"}, 0), 1), DATE(2024, 6, 30), "m")))), 0)</f>
        <v>0</v>
      </c>
      <c r="K109" s="189">
        <f>IFERROR(MAX(0, MIN(L109, DATEDIF(DATE(I109, MATCH(H109, {"January","February","March","April","May","June","July","August","September","October","November","December"}, 0), 1), DATE(2025, 6, 30), "m"))), 0)</f>
        <v>0</v>
      </c>
      <c r="L109" s="189">
        <f t="shared" si="38"/>
        <v>0</v>
      </c>
      <c r="M109" s="189">
        <f>IFERROR(INDEX('Drop down options'!$G$1:$G$13, MATCH(H109, 'Drop down options'!$F$1:$F$13, 0)), 0)</f>
        <v>0</v>
      </c>
      <c r="N109" s="352">
        <f t="shared" si="39"/>
        <v>0</v>
      </c>
      <c r="O109" s="326">
        <f t="shared" si="76"/>
        <v>0</v>
      </c>
      <c r="P109" s="193">
        <f t="shared" si="77"/>
        <v>0</v>
      </c>
      <c r="Q109" s="326">
        <f t="shared" si="78"/>
        <v>0</v>
      </c>
      <c r="R109" s="326">
        <f t="shared" si="79"/>
        <v>0</v>
      </c>
      <c r="S109" s="326">
        <f t="shared" ref="S109:BF109" si="90">MAX(0,R109-($N109*12))</f>
        <v>0</v>
      </c>
      <c r="T109" s="326">
        <f t="shared" si="90"/>
        <v>0</v>
      </c>
      <c r="U109" s="326">
        <f t="shared" si="90"/>
        <v>0</v>
      </c>
      <c r="V109" s="326">
        <f t="shared" si="90"/>
        <v>0</v>
      </c>
      <c r="W109" s="326">
        <f t="shared" si="90"/>
        <v>0</v>
      </c>
      <c r="X109" s="326">
        <f t="shared" si="90"/>
        <v>0</v>
      </c>
      <c r="Y109" s="326">
        <f t="shared" si="90"/>
        <v>0</v>
      </c>
      <c r="Z109" s="326">
        <f t="shared" si="90"/>
        <v>0</v>
      </c>
      <c r="AA109" s="326">
        <f t="shared" si="90"/>
        <v>0</v>
      </c>
      <c r="AB109" s="326">
        <f t="shared" si="90"/>
        <v>0</v>
      </c>
      <c r="AC109" s="326">
        <f t="shared" si="90"/>
        <v>0</v>
      </c>
      <c r="AD109" s="326">
        <f t="shared" si="90"/>
        <v>0</v>
      </c>
      <c r="AE109" s="326">
        <f t="shared" si="90"/>
        <v>0</v>
      </c>
      <c r="AF109" s="326">
        <f t="shared" si="90"/>
        <v>0</v>
      </c>
      <c r="AG109" s="326">
        <f t="shared" si="90"/>
        <v>0</v>
      </c>
      <c r="AH109" s="326">
        <f t="shared" si="90"/>
        <v>0</v>
      </c>
      <c r="AI109" s="326">
        <f t="shared" si="90"/>
        <v>0</v>
      </c>
      <c r="AJ109" s="326">
        <f t="shared" si="90"/>
        <v>0</v>
      </c>
      <c r="AK109" s="326">
        <f t="shared" si="90"/>
        <v>0</v>
      </c>
      <c r="AL109" s="326">
        <f t="shared" si="90"/>
        <v>0</v>
      </c>
      <c r="AM109" s="326">
        <f t="shared" si="90"/>
        <v>0</v>
      </c>
      <c r="AN109" s="326">
        <f t="shared" si="90"/>
        <v>0</v>
      </c>
      <c r="AO109" s="326">
        <f t="shared" si="90"/>
        <v>0</v>
      </c>
      <c r="AP109" s="326">
        <f t="shared" si="90"/>
        <v>0</v>
      </c>
      <c r="AQ109" s="326">
        <f t="shared" si="90"/>
        <v>0</v>
      </c>
      <c r="AR109" s="326">
        <f t="shared" si="90"/>
        <v>0</v>
      </c>
      <c r="AS109" s="326">
        <f t="shared" si="90"/>
        <v>0</v>
      </c>
      <c r="AT109" s="326">
        <f t="shared" si="90"/>
        <v>0</v>
      </c>
      <c r="AU109" s="326">
        <f t="shared" si="90"/>
        <v>0</v>
      </c>
      <c r="AV109" s="326">
        <f t="shared" si="90"/>
        <v>0</v>
      </c>
      <c r="AW109" s="326">
        <f t="shared" si="90"/>
        <v>0</v>
      </c>
      <c r="AX109" s="326">
        <f t="shared" si="90"/>
        <v>0</v>
      </c>
      <c r="AY109" s="326">
        <f t="shared" si="90"/>
        <v>0</v>
      </c>
      <c r="AZ109" s="326">
        <f t="shared" si="90"/>
        <v>0</v>
      </c>
      <c r="BA109" s="326">
        <f t="shared" si="90"/>
        <v>0</v>
      </c>
      <c r="BB109" s="326">
        <f t="shared" si="90"/>
        <v>0</v>
      </c>
      <c r="BC109" s="326">
        <f t="shared" si="90"/>
        <v>0</v>
      </c>
      <c r="BD109" s="326">
        <f t="shared" si="90"/>
        <v>0</v>
      </c>
      <c r="BE109" s="326">
        <f t="shared" si="90"/>
        <v>0</v>
      </c>
      <c r="BF109" s="326">
        <f t="shared" si="90"/>
        <v>0</v>
      </c>
    </row>
    <row r="110" spans="2:58">
      <c r="B110" s="332"/>
      <c r="C110" s="332"/>
      <c r="D110" s="335"/>
      <c r="E110" s="325" t="s">
        <v>1191</v>
      </c>
      <c r="F110" s="336"/>
      <c r="G110" s="332"/>
      <c r="H110" s="332"/>
      <c r="I110" s="332"/>
      <c r="J110" s="189">
        <f>IFERROR(MAX(0, MIN(L110, IF(DATE(I110, MATCH(H110, {"January","February","March","April","May","June","July","August","September","October","November","December"}, 0), 1) &gt; DATE(2024, 6, 30), 0, DATEDIF(DATE(I110, MATCH(H110, {"January","February","March","April","May","June","July","August","September","October","November","December"}, 0), 1), DATE(2024, 6, 30), "m")))), 0)</f>
        <v>0</v>
      </c>
      <c r="K110" s="189">
        <f>IFERROR(MAX(0, MIN(L110, DATEDIF(DATE(I110, MATCH(H110, {"January","February","March","April","May","June","July","August","September","October","November","December"}, 0), 1), DATE(2025, 6, 30), "m"))), 0)</f>
        <v>0</v>
      </c>
      <c r="L110" s="189">
        <f t="shared" si="38"/>
        <v>0</v>
      </c>
      <c r="M110" s="189">
        <f>IFERROR(INDEX('Drop down options'!$G$1:$G$13, MATCH(H110, 'Drop down options'!$F$1:$F$13, 0)), 0)</f>
        <v>0</v>
      </c>
      <c r="N110" s="352">
        <f t="shared" si="39"/>
        <v>0</v>
      </c>
      <c r="O110" s="326">
        <f t="shared" si="76"/>
        <v>0</v>
      </c>
      <c r="P110" s="193">
        <f t="shared" si="77"/>
        <v>0</v>
      </c>
      <c r="Q110" s="326">
        <f t="shared" si="78"/>
        <v>0</v>
      </c>
      <c r="R110" s="326">
        <f t="shared" si="79"/>
        <v>0</v>
      </c>
      <c r="S110" s="326">
        <f t="shared" ref="S110:BF110" si="91">MAX(0,R110-($N110*12))</f>
        <v>0</v>
      </c>
      <c r="T110" s="326">
        <f t="shared" si="91"/>
        <v>0</v>
      </c>
      <c r="U110" s="326">
        <f t="shared" si="91"/>
        <v>0</v>
      </c>
      <c r="V110" s="326">
        <f t="shared" si="91"/>
        <v>0</v>
      </c>
      <c r="W110" s="326">
        <f t="shared" si="91"/>
        <v>0</v>
      </c>
      <c r="X110" s="326">
        <f t="shared" si="91"/>
        <v>0</v>
      </c>
      <c r="Y110" s="326">
        <f t="shared" si="91"/>
        <v>0</v>
      </c>
      <c r="Z110" s="326">
        <f t="shared" si="91"/>
        <v>0</v>
      </c>
      <c r="AA110" s="326">
        <f t="shared" si="91"/>
        <v>0</v>
      </c>
      <c r="AB110" s="326">
        <f t="shared" si="91"/>
        <v>0</v>
      </c>
      <c r="AC110" s="326">
        <f t="shared" si="91"/>
        <v>0</v>
      </c>
      <c r="AD110" s="326">
        <f t="shared" si="91"/>
        <v>0</v>
      </c>
      <c r="AE110" s="326">
        <f t="shared" si="91"/>
        <v>0</v>
      </c>
      <c r="AF110" s="326">
        <f t="shared" si="91"/>
        <v>0</v>
      </c>
      <c r="AG110" s="326">
        <f t="shared" si="91"/>
        <v>0</v>
      </c>
      <c r="AH110" s="326">
        <f t="shared" si="91"/>
        <v>0</v>
      </c>
      <c r="AI110" s="326">
        <f t="shared" si="91"/>
        <v>0</v>
      </c>
      <c r="AJ110" s="326">
        <f t="shared" si="91"/>
        <v>0</v>
      </c>
      <c r="AK110" s="326">
        <f t="shared" si="91"/>
        <v>0</v>
      </c>
      <c r="AL110" s="326">
        <f t="shared" si="91"/>
        <v>0</v>
      </c>
      <c r="AM110" s="326">
        <f t="shared" si="91"/>
        <v>0</v>
      </c>
      <c r="AN110" s="326">
        <f t="shared" si="91"/>
        <v>0</v>
      </c>
      <c r="AO110" s="326">
        <f t="shared" si="91"/>
        <v>0</v>
      </c>
      <c r="AP110" s="326">
        <f t="shared" si="91"/>
        <v>0</v>
      </c>
      <c r="AQ110" s="326">
        <f t="shared" si="91"/>
        <v>0</v>
      </c>
      <c r="AR110" s="326">
        <f t="shared" si="91"/>
        <v>0</v>
      </c>
      <c r="AS110" s="326">
        <f t="shared" si="91"/>
        <v>0</v>
      </c>
      <c r="AT110" s="326">
        <f t="shared" si="91"/>
        <v>0</v>
      </c>
      <c r="AU110" s="326">
        <f t="shared" si="91"/>
        <v>0</v>
      </c>
      <c r="AV110" s="326">
        <f t="shared" si="91"/>
        <v>0</v>
      </c>
      <c r="AW110" s="326">
        <f t="shared" si="91"/>
        <v>0</v>
      </c>
      <c r="AX110" s="326">
        <f t="shared" si="91"/>
        <v>0</v>
      </c>
      <c r="AY110" s="326">
        <f t="shared" si="91"/>
        <v>0</v>
      </c>
      <c r="AZ110" s="326">
        <f t="shared" si="91"/>
        <v>0</v>
      </c>
      <c r="BA110" s="326">
        <f t="shared" si="91"/>
        <v>0</v>
      </c>
      <c r="BB110" s="326">
        <f t="shared" si="91"/>
        <v>0</v>
      </c>
      <c r="BC110" s="326">
        <f t="shared" si="91"/>
        <v>0</v>
      </c>
      <c r="BD110" s="326">
        <f t="shared" si="91"/>
        <v>0</v>
      </c>
      <c r="BE110" s="326">
        <f t="shared" si="91"/>
        <v>0</v>
      </c>
      <c r="BF110" s="326">
        <f t="shared" si="91"/>
        <v>0</v>
      </c>
    </row>
    <row r="111" spans="2:58">
      <c r="B111" s="332"/>
      <c r="C111" s="332"/>
      <c r="D111" s="335"/>
      <c r="E111" s="325" t="s">
        <v>1191</v>
      </c>
      <c r="F111" s="336"/>
      <c r="G111" s="332"/>
      <c r="H111" s="332"/>
      <c r="I111" s="332"/>
      <c r="J111" s="189">
        <f>IFERROR(MAX(0, MIN(L111, IF(DATE(I111, MATCH(H111, {"January","February","March","April","May","June","July","August","September","October","November","December"}, 0), 1) &gt; DATE(2024, 6, 30), 0, DATEDIF(DATE(I111, MATCH(H111, {"January","February","March","April","May","June","July","August","September","October","November","December"}, 0), 1), DATE(2024, 6, 30), "m")))), 0)</f>
        <v>0</v>
      </c>
      <c r="K111" s="189">
        <f>IFERROR(MAX(0, MIN(L111, DATEDIF(DATE(I111, MATCH(H111, {"January","February","March","April","May","June","July","August","September","October","November","December"}, 0), 1), DATE(2025, 6, 30), "m"))), 0)</f>
        <v>0</v>
      </c>
      <c r="L111" s="189">
        <f t="shared" si="38"/>
        <v>0</v>
      </c>
      <c r="M111" s="189">
        <f>IFERROR(INDEX('Drop down options'!$G$1:$G$13, MATCH(H111, 'Drop down options'!$F$1:$F$13, 0)), 0)</f>
        <v>0</v>
      </c>
      <c r="N111" s="352">
        <f t="shared" si="39"/>
        <v>0</v>
      </c>
      <c r="O111" s="326">
        <f t="shared" si="76"/>
        <v>0</v>
      </c>
      <c r="P111" s="193">
        <f t="shared" si="77"/>
        <v>0</v>
      </c>
      <c r="Q111" s="326">
        <f t="shared" si="78"/>
        <v>0</v>
      </c>
      <c r="R111" s="326">
        <f t="shared" si="79"/>
        <v>0</v>
      </c>
      <c r="S111" s="326">
        <f t="shared" ref="S111:BF111" si="92">MAX(0,R111-($N111*12))</f>
        <v>0</v>
      </c>
      <c r="T111" s="326">
        <f t="shared" si="92"/>
        <v>0</v>
      </c>
      <c r="U111" s="326">
        <f t="shared" si="92"/>
        <v>0</v>
      </c>
      <c r="V111" s="326">
        <f t="shared" si="92"/>
        <v>0</v>
      </c>
      <c r="W111" s="326">
        <f t="shared" si="92"/>
        <v>0</v>
      </c>
      <c r="X111" s="326">
        <f t="shared" si="92"/>
        <v>0</v>
      </c>
      <c r="Y111" s="326">
        <f t="shared" si="92"/>
        <v>0</v>
      </c>
      <c r="Z111" s="326">
        <f t="shared" si="92"/>
        <v>0</v>
      </c>
      <c r="AA111" s="326">
        <f t="shared" si="92"/>
        <v>0</v>
      </c>
      <c r="AB111" s="326">
        <f t="shared" si="92"/>
        <v>0</v>
      </c>
      <c r="AC111" s="326">
        <f t="shared" si="92"/>
        <v>0</v>
      </c>
      <c r="AD111" s="326">
        <f t="shared" si="92"/>
        <v>0</v>
      </c>
      <c r="AE111" s="326">
        <f t="shared" si="92"/>
        <v>0</v>
      </c>
      <c r="AF111" s="326">
        <f t="shared" si="92"/>
        <v>0</v>
      </c>
      <c r="AG111" s="326">
        <f t="shared" si="92"/>
        <v>0</v>
      </c>
      <c r="AH111" s="326">
        <f t="shared" si="92"/>
        <v>0</v>
      </c>
      <c r="AI111" s="326">
        <f t="shared" si="92"/>
        <v>0</v>
      </c>
      <c r="AJ111" s="326">
        <f t="shared" si="92"/>
        <v>0</v>
      </c>
      <c r="AK111" s="326">
        <f t="shared" si="92"/>
        <v>0</v>
      </c>
      <c r="AL111" s="326">
        <f t="shared" si="92"/>
        <v>0</v>
      </c>
      <c r="AM111" s="326">
        <f t="shared" si="92"/>
        <v>0</v>
      </c>
      <c r="AN111" s="326">
        <f t="shared" si="92"/>
        <v>0</v>
      </c>
      <c r="AO111" s="326">
        <f t="shared" si="92"/>
        <v>0</v>
      </c>
      <c r="AP111" s="326">
        <f t="shared" si="92"/>
        <v>0</v>
      </c>
      <c r="AQ111" s="326">
        <f t="shared" si="92"/>
        <v>0</v>
      </c>
      <c r="AR111" s="326">
        <f t="shared" si="92"/>
        <v>0</v>
      </c>
      <c r="AS111" s="326">
        <f t="shared" si="92"/>
        <v>0</v>
      </c>
      <c r="AT111" s="326">
        <f t="shared" si="92"/>
        <v>0</v>
      </c>
      <c r="AU111" s="326">
        <f t="shared" si="92"/>
        <v>0</v>
      </c>
      <c r="AV111" s="326">
        <f t="shared" si="92"/>
        <v>0</v>
      </c>
      <c r="AW111" s="326">
        <f t="shared" si="92"/>
        <v>0</v>
      </c>
      <c r="AX111" s="326">
        <f t="shared" si="92"/>
        <v>0</v>
      </c>
      <c r="AY111" s="326">
        <f t="shared" si="92"/>
        <v>0</v>
      </c>
      <c r="AZ111" s="326">
        <f t="shared" si="92"/>
        <v>0</v>
      </c>
      <c r="BA111" s="326">
        <f t="shared" si="92"/>
        <v>0</v>
      </c>
      <c r="BB111" s="326">
        <f t="shared" si="92"/>
        <v>0</v>
      </c>
      <c r="BC111" s="326">
        <f t="shared" si="92"/>
        <v>0</v>
      </c>
      <c r="BD111" s="326">
        <f t="shared" si="92"/>
        <v>0</v>
      </c>
      <c r="BE111" s="326">
        <f t="shared" si="92"/>
        <v>0</v>
      </c>
      <c r="BF111" s="326">
        <f t="shared" si="92"/>
        <v>0</v>
      </c>
    </row>
    <row r="112" spans="2:58">
      <c r="B112" s="332"/>
      <c r="C112" s="332"/>
      <c r="D112" s="335"/>
      <c r="E112" s="325" t="s">
        <v>1191</v>
      </c>
      <c r="F112" s="336"/>
      <c r="G112" s="332"/>
      <c r="H112" s="332"/>
      <c r="I112" s="332"/>
      <c r="J112" s="189">
        <f>IFERROR(MAX(0, MIN(L112, IF(DATE(I112, MATCH(H112, {"January","February","March","April","May","June","July","August","September","October","November","December"}, 0), 1) &gt; DATE(2024, 6, 30), 0, DATEDIF(DATE(I112, MATCH(H112, {"January","February","March","April","May","June","July","August","September","October","November","December"}, 0), 1), DATE(2024, 6, 30), "m")))), 0)</f>
        <v>0</v>
      </c>
      <c r="K112" s="189">
        <f>IFERROR(MAX(0, MIN(L112, DATEDIF(DATE(I112, MATCH(H112, {"January","February","March","April","May","June","July","August","September","October","November","December"}, 0), 1), DATE(2025, 6, 30), "m"))), 0)</f>
        <v>0</v>
      </c>
      <c r="L112" s="189">
        <f t="shared" si="38"/>
        <v>0</v>
      </c>
      <c r="M112" s="189">
        <f>IFERROR(INDEX('Drop down options'!$G$1:$G$13, MATCH(H112, 'Drop down options'!$F$1:$F$13, 0)), 0)</f>
        <v>0</v>
      </c>
      <c r="N112" s="352">
        <f t="shared" si="39"/>
        <v>0</v>
      </c>
      <c r="O112" s="326">
        <f t="shared" si="76"/>
        <v>0</v>
      </c>
      <c r="P112" s="193">
        <f t="shared" si="77"/>
        <v>0</v>
      </c>
      <c r="Q112" s="326">
        <f t="shared" si="78"/>
        <v>0</v>
      </c>
      <c r="R112" s="326">
        <f t="shared" si="79"/>
        <v>0</v>
      </c>
      <c r="S112" s="326">
        <f t="shared" ref="S112:BF112" si="93">MAX(0,R112-($N112*12))</f>
        <v>0</v>
      </c>
      <c r="T112" s="326">
        <f t="shared" si="93"/>
        <v>0</v>
      </c>
      <c r="U112" s="326">
        <f t="shared" si="93"/>
        <v>0</v>
      </c>
      <c r="V112" s="326">
        <f t="shared" si="93"/>
        <v>0</v>
      </c>
      <c r="W112" s="326">
        <f t="shared" si="93"/>
        <v>0</v>
      </c>
      <c r="X112" s="326">
        <f t="shared" si="93"/>
        <v>0</v>
      </c>
      <c r="Y112" s="326">
        <f t="shared" si="93"/>
        <v>0</v>
      </c>
      <c r="Z112" s="326">
        <f t="shared" si="93"/>
        <v>0</v>
      </c>
      <c r="AA112" s="326">
        <f t="shared" si="93"/>
        <v>0</v>
      </c>
      <c r="AB112" s="326">
        <f t="shared" si="93"/>
        <v>0</v>
      </c>
      <c r="AC112" s="326">
        <f t="shared" si="93"/>
        <v>0</v>
      </c>
      <c r="AD112" s="326">
        <f t="shared" si="93"/>
        <v>0</v>
      </c>
      <c r="AE112" s="326">
        <f t="shared" si="93"/>
        <v>0</v>
      </c>
      <c r="AF112" s="326">
        <f t="shared" si="93"/>
        <v>0</v>
      </c>
      <c r="AG112" s="326">
        <f t="shared" si="93"/>
        <v>0</v>
      </c>
      <c r="AH112" s="326">
        <f t="shared" si="93"/>
        <v>0</v>
      </c>
      <c r="AI112" s="326">
        <f t="shared" si="93"/>
        <v>0</v>
      </c>
      <c r="AJ112" s="326">
        <f t="shared" si="93"/>
        <v>0</v>
      </c>
      <c r="AK112" s="326">
        <f t="shared" si="93"/>
        <v>0</v>
      </c>
      <c r="AL112" s="326">
        <f t="shared" si="93"/>
        <v>0</v>
      </c>
      <c r="AM112" s="326">
        <f t="shared" si="93"/>
        <v>0</v>
      </c>
      <c r="AN112" s="326">
        <f t="shared" si="93"/>
        <v>0</v>
      </c>
      <c r="AO112" s="326">
        <f t="shared" si="93"/>
        <v>0</v>
      </c>
      <c r="AP112" s="326">
        <f t="shared" si="93"/>
        <v>0</v>
      </c>
      <c r="AQ112" s="326">
        <f t="shared" si="93"/>
        <v>0</v>
      </c>
      <c r="AR112" s="326">
        <f t="shared" si="93"/>
        <v>0</v>
      </c>
      <c r="AS112" s="326">
        <f t="shared" si="93"/>
        <v>0</v>
      </c>
      <c r="AT112" s="326">
        <f t="shared" si="93"/>
        <v>0</v>
      </c>
      <c r="AU112" s="326">
        <f t="shared" si="93"/>
        <v>0</v>
      </c>
      <c r="AV112" s="326">
        <f t="shared" si="93"/>
        <v>0</v>
      </c>
      <c r="AW112" s="326">
        <f t="shared" si="93"/>
        <v>0</v>
      </c>
      <c r="AX112" s="326">
        <f t="shared" si="93"/>
        <v>0</v>
      </c>
      <c r="AY112" s="326">
        <f t="shared" si="93"/>
        <v>0</v>
      </c>
      <c r="AZ112" s="326">
        <f t="shared" si="93"/>
        <v>0</v>
      </c>
      <c r="BA112" s="326">
        <f t="shared" si="93"/>
        <v>0</v>
      </c>
      <c r="BB112" s="326">
        <f t="shared" si="93"/>
        <v>0</v>
      </c>
      <c r="BC112" s="326">
        <f t="shared" si="93"/>
        <v>0</v>
      </c>
      <c r="BD112" s="326">
        <f t="shared" si="93"/>
        <v>0</v>
      </c>
      <c r="BE112" s="326">
        <f t="shared" si="93"/>
        <v>0</v>
      </c>
      <c r="BF112" s="326">
        <f t="shared" si="93"/>
        <v>0</v>
      </c>
    </row>
    <row r="113" spans="2:58">
      <c r="B113" s="332"/>
      <c r="C113" s="332"/>
      <c r="D113" s="335"/>
      <c r="E113" s="325" t="s">
        <v>1191</v>
      </c>
      <c r="F113" s="336"/>
      <c r="G113" s="332"/>
      <c r="H113" s="332"/>
      <c r="I113" s="332"/>
      <c r="J113" s="189">
        <f>IFERROR(MAX(0, MIN(L113, IF(DATE(I113, MATCH(H113, {"January","February","March","April","May","June","July","August","September","October","November","December"}, 0), 1) &gt; DATE(2024, 6, 30), 0, DATEDIF(DATE(I113, MATCH(H113, {"January","February","March","April","May","June","July","August","September","October","November","December"}, 0), 1), DATE(2024, 6, 30), "m")))), 0)</f>
        <v>0</v>
      </c>
      <c r="K113" s="189">
        <f>IFERROR(MAX(0, MIN(L113, DATEDIF(DATE(I113, MATCH(H113, {"January","February","March","April","May","June","July","August","September","October","November","December"}, 0), 1), DATE(2025, 6, 30), "m"))), 0)</f>
        <v>0</v>
      </c>
      <c r="L113" s="189">
        <f t="shared" si="38"/>
        <v>0</v>
      </c>
      <c r="M113" s="189">
        <f>IFERROR(INDEX('Drop down options'!$G$1:$G$13, MATCH(H113, 'Drop down options'!$F$1:$F$13, 0)), 0)</f>
        <v>0</v>
      </c>
      <c r="N113" s="352">
        <f t="shared" si="39"/>
        <v>0</v>
      </c>
      <c r="O113" s="326">
        <f t="shared" si="76"/>
        <v>0</v>
      </c>
      <c r="P113" s="193">
        <f t="shared" si="77"/>
        <v>0</v>
      </c>
      <c r="Q113" s="326">
        <f t="shared" si="78"/>
        <v>0</v>
      </c>
      <c r="R113" s="326">
        <f t="shared" si="79"/>
        <v>0</v>
      </c>
      <c r="S113" s="326">
        <f t="shared" ref="S113:BF113" si="94">MAX(0,R113-($N113*12))</f>
        <v>0</v>
      </c>
      <c r="T113" s="326">
        <f t="shared" si="94"/>
        <v>0</v>
      </c>
      <c r="U113" s="326">
        <f t="shared" si="94"/>
        <v>0</v>
      </c>
      <c r="V113" s="326">
        <f t="shared" si="94"/>
        <v>0</v>
      </c>
      <c r="W113" s="326">
        <f t="shared" si="94"/>
        <v>0</v>
      </c>
      <c r="X113" s="326">
        <f t="shared" si="94"/>
        <v>0</v>
      </c>
      <c r="Y113" s="326">
        <f t="shared" si="94"/>
        <v>0</v>
      </c>
      <c r="Z113" s="326">
        <f t="shared" si="94"/>
        <v>0</v>
      </c>
      <c r="AA113" s="326">
        <f t="shared" si="94"/>
        <v>0</v>
      </c>
      <c r="AB113" s="326">
        <f t="shared" si="94"/>
        <v>0</v>
      </c>
      <c r="AC113" s="326">
        <f t="shared" si="94"/>
        <v>0</v>
      </c>
      <c r="AD113" s="326">
        <f t="shared" si="94"/>
        <v>0</v>
      </c>
      <c r="AE113" s="326">
        <f t="shared" si="94"/>
        <v>0</v>
      </c>
      <c r="AF113" s="326">
        <f t="shared" si="94"/>
        <v>0</v>
      </c>
      <c r="AG113" s="326">
        <f t="shared" si="94"/>
        <v>0</v>
      </c>
      <c r="AH113" s="326">
        <f t="shared" si="94"/>
        <v>0</v>
      </c>
      <c r="AI113" s="326">
        <f t="shared" si="94"/>
        <v>0</v>
      </c>
      <c r="AJ113" s="326">
        <f t="shared" si="94"/>
        <v>0</v>
      </c>
      <c r="AK113" s="326">
        <f t="shared" si="94"/>
        <v>0</v>
      </c>
      <c r="AL113" s="326">
        <f t="shared" si="94"/>
        <v>0</v>
      </c>
      <c r="AM113" s="326">
        <f t="shared" si="94"/>
        <v>0</v>
      </c>
      <c r="AN113" s="326">
        <f t="shared" si="94"/>
        <v>0</v>
      </c>
      <c r="AO113" s="326">
        <f t="shared" si="94"/>
        <v>0</v>
      </c>
      <c r="AP113" s="326">
        <f t="shared" si="94"/>
        <v>0</v>
      </c>
      <c r="AQ113" s="326">
        <f t="shared" si="94"/>
        <v>0</v>
      </c>
      <c r="AR113" s="326">
        <f t="shared" si="94"/>
        <v>0</v>
      </c>
      <c r="AS113" s="326">
        <f t="shared" si="94"/>
        <v>0</v>
      </c>
      <c r="AT113" s="326">
        <f t="shared" si="94"/>
        <v>0</v>
      </c>
      <c r="AU113" s="326">
        <f t="shared" si="94"/>
        <v>0</v>
      </c>
      <c r="AV113" s="326">
        <f t="shared" si="94"/>
        <v>0</v>
      </c>
      <c r="AW113" s="326">
        <f t="shared" si="94"/>
        <v>0</v>
      </c>
      <c r="AX113" s="326">
        <f t="shared" si="94"/>
        <v>0</v>
      </c>
      <c r="AY113" s="326">
        <f t="shared" si="94"/>
        <v>0</v>
      </c>
      <c r="AZ113" s="326">
        <f t="shared" si="94"/>
        <v>0</v>
      </c>
      <c r="BA113" s="326">
        <f t="shared" si="94"/>
        <v>0</v>
      </c>
      <c r="BB113" s="326">
        <f t="shared" si="94"/>
        <v>0</v>
      </c>
      <c r="BC113" s="326">
        <f t="shared" si="94"/>
        <v>0</v>
      </c>
      <c r="BD113" s="326">
        <f t="shared" si="94"/>
        <v>0</v>
      </c>
      <c r="BE113" s="326">
        <f t="shared" si="94"/>
        <v>0</v>
      </c>
      <c r="BF113" s="326">
        <f t="shared" si="94"/>
        <v>0</v>
      </c>
    </row>
    <row r="114" spans="2:58">
      <c r="B114" s="332"/>
      <c r="C114" s="332"/>
      <c r="D114" s="335"/>
      <c r="E114" s="325" t="s">
        <v>1191</v>
      </c>
      <c r="F114" s="336"/>
      <c r="G114" s="332"/>
      <c r="H114" s="332"/>
      <c r="I114" s="332"/>
      <c r="J114" s="189">
        <f>IFERROR(MAX(0, MIN(L114, IF(DATE(I114, MATCH(H114, {"January","February","March","April","May","June","July","August","September","October","November","December"}, 0), 1) &gt; DATE(2024, 6, 30), 0, DATEDIF(DATE(I114, MATCH(H114, {"January","February","March","April","May","June","July","August","September","October","November","December"}, 0), 1), DATE(2024, 6, 30), "m")))), 0)</f>
        <v>0</v>
      </c>
      <c r="K114" s="189">
        <f>IFERROR(MAX(0, MIN(L114, DATEDIF(DATE(I114, MATCH(H114, {"January","February","March","April","May","June","July","August","September","October","November","December"}, 0), 1), DATE(2025, 6, 30), "m"))), 0)</f>
        <v>0</v>
      </c>
      <c r="L114" s="189">
        <f t="shared" si="38"/>
        <v>0</v>
      </c>
      <c r="M114" s="189">
        <f>IFERROR(INDEX('Drop down options'!$G$1:$G$13, MATCH(H114, 'Drop down options'!$F$1:$F$13, 0)), 0)</f>
        <v>0</v>
      </c>
      <c r="N114" s="352">
        <f t="shared" si="39"/>
        <v>0</v>
      </c>
      <c r="O114" s="326">
        <f t="shared" si="76"/>
        <v>0</v>
      </c>
      <c r="P114" s="193">
        <f t="shared" si="77"/>
        <v>0</v>
      </c>
      <c r="Q114" s="326">
        <f t="shared" si="78"/>
        <v>0</v>
      </c>
      <c r="R114" s="326">
        <f t="shared" si="79"/>
        <v>0</v>
      </c>
      <c r="S114" s="326">
        <f t="shared" ref="S114:BF114" si="95">MAX(0,R114-($N114*12))</f>
        <v>0</v>
      </c>
      <c r="T114" s="326">
        <f t="shared" si="95"/>
        <v>0</v>
      </c>
      <c r="U114" s="326">
        <f t="shared" si="95"/>
        <v>0</v>
      </c>
      <c r="V114" s="326">
        <f t="shared" si="95"/>
        <v>0</v>
      </c>
      <c r="W114" s="326">
        <f t="shared" si="95"/>
        <v>0</v>
      </c>
      <c r="X114" s="326">
        <f t="shared" si="95"/>
        <v>0</v>
      </c>
      <c r="Y114" s="326">
        <f t="shared" si="95"/>
        <v>0</v>
      </c>
      <c r="Z114" s="326">
        <f t="shared" si="95"/>
        <v>0</v>
      </c>
      <c r="AA114" s="326">
        <f t="shared" si="95"/>
        <v>0</v>
      </c>
      <c r="AB114" s="326">
        <f t="shared" si="95"/>
        <v>0</v>
      </c>
      <c r="AC114" s="326">
        <f t="shared" si="95"/>
        <v>0</v>
      </c>
      <c r="AD114" s="326">
        <f t="shared" si="95"/>
        <v>0</v>
      </c>
      <c r="AE114" s="326">
        <f t="shared" si="95"/>
        <v>0</v>
      </c>
      <c r="AF114" s="326">
        <f t="shared" si="95"/>
        <v>0</v>
      </c>
      <c r="AG114" s="326">
        <f t="shared" si="95"/>
        <v>0</v>
      </c>
      <c r="AH114" s="326">
        <f t="shared" si="95"/>
        <v>0</v>
      </c>
      <c r="AI114" s="326">
        <f t="shared" si="95"/>
        <v>0</v>
      </c>
      <c r="AJ114" s="326">
        <f t="shared" si="95"/>
        <v>0</v>
      </c>
      <c r="AK114" s="326">
        <f t="shared" si="95"/>
        <v>0</v>
      </c>
      <c r="AL114" s="326">
        <f t="shared" si="95"/>
        <v>0</v>
      </c>
      <c r="AM114" s="326">
        <f t="shared" si="95"/>
        <v>0</v>
      </c>
      <c r="AN114" s="326">
        <f t="shared" si="95"/>
        <v>0</v>
      </c>
      <c r="AO114" s="326">
        <f t="shared" si="95"/>
        <v>0</v>
      </c>
      <c r="AP114" s="326">
        <f t="shared" si="95"/>
        <v>0</v>
      </c>
      <c r="AQ114" s="326">
        <f t="shared" si="95"/>
        <v>0</v>
      </c>
      <c r="AR114" s="326">
        <f t="shared" si="95"/>
        <v>0</v>
      </c>
      <c r="AS114" s="326">
        <f t="shared" si="95"/>
        <v>0</v>
      </c>
      <c r="AT114" s="326">
        <f t="shared" si="95"/>
        <v>0</v>
      </c>
      <c r="AU114" s="326">
        <f t="shared" si="95"/>
        <v>0</v>
      </c>
      <c r="AV114" s="326">
        <f t="shared" si="95"/>
        <v>0</v>
      </c>
      <c r="AW114" s="326">
        <f t="shared" si="95"/>
        <v>0</v>
      </c>
      <c r="AX114" s="326">
        <f t="shared" si="95"/>
        <v>0</v>
      </c>
      <c r="AY114" s="326">
        <f t="shared" si="95"/>
        <v>0</v>
      </c>
      <c r="AZ114" s="326">
        <f t="shared" si="95"/>
        <v>0</v>
      </c>
      <c r="BA114" s="326">
        <f t="shared" si="95"/>
        <v>0</v>
      </c>
      <c r="BB114" s="326">
        <f t="shared" si="95"/>
        <v>0</v>
      </c>
      <c r="BC114" s="326">
        <f t="shared" si="95"/>
        <v>0</v>
      </c>
      <c r="BD114" s="326">
        <f t="shared" si="95"/>
        <v>0</v>
      </c>
      <c r="BE114" s="326">
        <f t="shared" si="95"/>
        <v>0</v>
      </c>
      <c r="BF114" s="326">
        <f t="shared" si="95"/>
        <v>0</v>
      </c>
    </row>
    <row r="115" spans="2:58">
      <c r="B115" s="332"/>
      <c r="C115" s="332"/>
      <c r="D115" s="335"/>
      <c r="E115" s="325" t="s">
        <v>1191</v>
      </c>
      <c r="F115" s="336"/>
      <c r="G115" s="332"/>
      <c r="H115" s="332"/>
      <c r="I115" s="332"/>
      <c r="J115" s="189">
        <f>IFERROR(MAX(0, MIN(L115, IF(DATE(I115, MATCH(H115, {"January","February","March","April","May","June","July","August","September","October","November","December"}, 0), 1) &gt; DATE(2024, 6, 30), 0, DATEDIF(DATE(I115, MATCH(H115, {"January","February","March","April","May","June","July","August","September","October","November","December"}, 0), 1), DATE(2024, 6, 30), "m")))), 0)</f>
        <v>0</v>
      </c>
      <c r="K115" s="189">
        <f>IFERROR(MAX(0, MIN(L115, DATEDIF(DATE(I115, MATCH(H115, {"January","February","March","April","May","June","July","August","September","October","November","December"}, 0), 1), DATE(2025, 6, 30), "m"))), 0)</f>
        <v>0</v>
      </c>
      <c r="L115" s="189">
        <f t="shared" si="38"/>
        <v>0</v>
      </c>
      <c r="M115" s="189">
        <f>IFERROR(INDEX('Drop down options'!$G$1:$G$13, MATCH(H115, 'Drop down options'!$F$1:$F$13, 0)), 0)</f>
        <v>0</v>
      </c>
      <c r="N115" s="352">
        <f t="shared" si="39"/>
        <v>0</v>
      </c>
      <c r="O115" s="326">
        <f t="shared" si="76"/>
        <v>0</v>
      </c>
      <c r="P115" s="193">
        <f t="shared" si="77"/>
        <v>0</v>
      </c>
      <c r="Q115" s="326">
        <f t="shared" si="78"/>
        <v>0</v>
      </c>
      <c r="R115" s="326">
        <f t="shared" si="79"/>
        <v>0</v>
      </c>
      <c r="S115" s="326">
        <f t="shared" ref="S115:BF115" si="96">MAX(0,R115-($N115*12))</f>
        <v>0</v>
      </c>
      <c r="T115" s="326">
        <f t="shared" si="96"/>
        <v>0</v>
      </c>
      <c r="U115" s="326">
        <f t="shared" si="96"/>
        <v>0</v>
      </c>
      <c r="V115" s="326">
        <f t="shared" si="96"/>
        <v>0</v>
      </c>
      <c r="W115" s="326">
        <f t="shared" si="96"/>
        <v>0</v>
      </c>
      <c r="X115" s="326">
        <f t="shared" si="96"/>
        <v>0</v>
      </c>
      <c r="Y115" s="326">
        <f t="shared" si="96"/>
        <v>0</v>
      </c>
      <c r="Z115" s="326">
        <f t="shared" si="96"/>
        <v>0</v>
      </c>
      <c r="AA115" s="326">
        <f t="shared" si="96"/>
        <v>0</v>
      </c>
      <c r="AB115" s="326">
        <f t="shared" si="96"/>
        <v>0</v>
      </c>
      <c r="AC115" s="326">
        <f t="shared" si="96"/>
        <v>0</v>
      </c>
      <c r="AD115" s="326">
        <f t="shared" si="96"/>
        <v>0</v>
      </c>
      <c r="AE115" s="326">
        <f t="shared" si="96"/>
        <v>0</v>
      </c>
      <c r="AF115" s="326">
        <f t="shared" si="96"/>
        <v>0</v>
      </c>
      <c r="AG115" s="326">
        <f t="shared" si="96"/>
        <v>0</v>
      </c>
      <c r="AH115" s="326">
        <f t="shared" si="96"/>
        <v>0</v>
      </c>
      <c r="AI115" s="326">
        <f t="shared" si="96"/>
        <v>0</v>
      </c>
      <c r="AJ115" s="326">
        <f t="shared" si="96"/>
        <v>0</v>
      </c>
      <c r="AK115" s="326">
        <f t="shared" si="96"/>
        <v>0</v>
      </c>
      <c r="AL115" s="326">
        <f t="shared" si="96"/>
        <v>0</v>
      </c>
      <c r="AM115" s="326">
        <f t="shared" si="96"/>
        <v>0</v>
      </c>
      <c r="AN115" s="326">
        <f t="shared" si="96"/>
        <v>0</v>
      </c>
      <c r="AO115" s="326">
        <f t="shared" si="96"/>
        <v>0</v>
      </c>
      <c r="AP115" s="326">
        <f t="shared" si="96"/>
        <v>0</v>
      </c>
      <c r="AQ115" s="326">
        <f t="shared" si="96"/>
        <v>0</v>
      </c>
      <c r="AR115" s="326">
        <f t="shared" si="96"/>
        <v>0</v>
      </c>
      <c r="AS115" s="326">
        <f t="shared" si="96"/>
        <v>0</v>
      </c>
      <c r="AT115" s="326">
        <f t="shared" si="96"/>
        <v>0</v>
      </c>
      <c r="AU115" s="326">
        <f t="shared" si="96"/>
        <v>0</v>
      </c>
      <c r="AV115" s="326">
        <f t="shared" si="96"/>
        <v>0</v>
      </c>
      <c r="AW115" s="326">
        <f t="shared" si="96"/>
        <v>0</v>
      </c>
      <c r="AX115" s="326">
        <f t="shared" si="96"/>
        <v>0</v>
      </c>
      <c r="AY115" s="326">
        <f t="shared" si="96"/>
        <v>0</v>
      </c>
      <c r="AZ115" s="326">
        <f t="shared" si="96"/>
        <v>0</v>
      </c>
      <c r="BA115" s="326">
        <f t="shared" si="96"/>
        <v>0</v>
      </c>
      <c r="BB115" s="326">
        <f t="shared" si="96"/>
        <v>0</v>
      </c>
      <c r="BC115" s="326">
        <f t="shared" si="96"/>
        <v>0</v>
      </c>
      <c r="BD115" s="326">
        <f t="shared" si="96"/>
        <v>0</v>
      </c>
      <c r="BE115" s="326">
        <f t="shared" si="96"/>
        <v>0</v>
      </c>
      <c r="BF115" s="326">
        <f t="shared" si="96"/>
        <v>0</v>
      </c>
    </row>
    <row r="116" spans="2:58">
      <c r="B116" s="332"/>
      <c r="C116" s="332"/>
      <c r="D116" s="335"/>
      <c r="E116" s="325" t="s">
        <v>1191</v>
      </c>
      <c r="F116" s="336"/>
      <c r="G116" s="332"/>
      <c r="H116" s="332"/>
      <c r="I116" s="332"/>
      <c r="J116" s="189">
        <f>IFERROR(MAX(0, MIN(L116, IF(DATE(I116, MATCH(H116, {"January","February","March","April","May","June","July","August","September","October","November","December"}, 0), 1) &gt; DATE(2024, 6, 30), 0, DATEDIF(DATE(I116, MATCH(H116, {"January","February","March","April","May","June","July","August","September","October","November","December"}, 0), 1), DATE(2024, 6, 30), "m")))), 0)</f>
        <v>0</v>
      </c>
      <c r="K116" s="189">
        <f>IFERROR(MAX(0, MIN(L116, DATEDIF(DATE(I116, MATCH(H116, {"January","February","March","April","May","June","July","August","September","October","November","December"}, 0), 1), DATE(2025, 6, 30), "m"))), 0)</f>
        <v>0</v>
      </c>
      <c r="L116" s="189">
        <f t="shared" si="38"/>
        <v>0</v>
      </c>
      <c r="M116" s="189">
        <f>IFERROR(INDEX('Drop down options'!$G$1:$G$13, MATCH(H116, 'Drop down options'!$F$1:$F$13, 0)), 0)</f>
        <v>0</v>
      </c>
      <c r="N116" s="352">
        <f t="shared" si="39"/>
        <v>0</v>
      </c>
      <c r="O116" s="326">
        <f t="shared" si="76"/>
        <v>0</v>
      </c>
      <c r="P116" s="193">
        <f t="shared" si="77"/>
        <v>0</v>
      </c>
      <c r="Q116" s="326">
        <f t="shared" si="78"/>
        <v>0</v>
      </c>
      <c r="R116" s="326">
        <f t="shared" si="79"/>
        <v>0</v>
      </c>
      <c r="S116" s="326">
        <f t="shared" ref="S116:BF116" si="97">MAX(0,R116-($N116*12))</f>
        <v>0</v>
      </c>
      <c r="T116" s="326">
        <f t="shared" si="97"/>
        <v>0</v>
      </c>
      <c r="U116" s="326">
        <f t="shared" si="97"/>
        <v>0</v>
      </c>
      <c r="V116" s="326">
        <f t="shared" si="97"/>
        <v>0</v>
      </c>
      <c r="W116" s="326">
        <f t="shared" si="97"/>
        <v>0</v>
      </c>
      <c r="X116" s="326">
        <f t="shared" si="97"/>
        <v>0</v>
      </c>
      <c r="Y116" s="326">
        <f t="shared" si="97"/>
        <v>0</v>
      </c>
      <c r="Z116" s="326">
        <f t="shared" si="97"/>
        <v>0</v>
      </c>
      <c r="AA116" s="326">
        <f t="shared" si="97"/>
        <v>0</v>
      </c>
      <c r="AB116" s="326">
        <f t="shared" si="97"/>
        <v>0</v>
      </c>
      <c r="AC116" s="326">
        <f t="shared" si="97"/>
        <v>0</v>
      </c>
      <c r="AD116" s="326">
        <f t="shared" si="97"/>
        <v>0</v>
      </c>
      <c r="AE116" s="326">
        <f t="shared" si="97"/>
        <v>0</v>
      </c>
      <c r="AF116" s="326">
        <f t="shared" si="97"/>
        <v>0</v>
      </c>
      <c r="AG116" s="326">
        <f t="shared" si="97"/>
        <v>0</v>
      </c>
      <c r="AH116" s="326">
        <f t="shared" si="97"/>
        <v>0</v>
      </c>
      <c r="AI116" s="326">
        <f t="shared" si="97"/>
        <v>0</v>
      </c>
      <c r="AJ116" s="326">
        <f t="shared" si="97"/>
        <v>0</v>
      </c>
      <c r="AK116" s="326">
        <f t="shared" si="97"/>
        <v>0</v>
      </c>
      <c r="AL116" s="326">
        <f t="shared" si="97"/>
        <v>0</v>
      </c>
      <c r="AM116" s="326">
        <f t="shared" si="97"/>
        <v>0</v>
      </c>
      <c r="AN116" s="326">
        <f t="shared" si="97"/>
        <v>0</v>
      </c>
      <c r="AO116" s="326">
        <f t="shared" si="97"/>
        <v>0</v>
      </c>
      <c r="AP116" s="326">
        <f t="shared" si="97"/>
        <v>0</v>
      </c>
      <c r="AQ116" s="326">
        <f t="shared" si="97"/>
        <v>0</v>
      </c>
      <c r="AR116" s="326">
        <f t="shared" si="97"/>
        <v>0</v>
      </c>
      <c r="AS116" s="326">
        <f t="shared" si="97"/>
        <v>0</v>
      </c>
      <c r="AT116" s="326">
        <f t="shared" si="97"/>
        <v>0</v>
      </c>
      <c r="AU116" s="326">
        <f t="shared" si="97"/>
        <v>0</v>
      </c>
      <c r="AV116" s="326">
        <f t="shared" si="97"/>
        <v>0</v>
      </c>
      <c r="AW116" s="326">
        <f t="shared" si="97"/>
        <v>0</v>
      </c>
      <c r="AX116" s="326">
        <f t="shared" si="97"/>
        <v>0</v>
      </c>
      <c r="AY116" s="326">
        <f t="shared" si="97"/>
        <v>0</v>
      </c>
      <c r="AZ116" s="326">
        <f t="shared" si="97"/>
        <v>0</v>
      </c>
      <c r="BA116" s="326">
        <f t="shared" si="97"/>
        <v>0</v>
      </c>
      <c r="BB116" s="326">
        <f t="shared" si="97"/>
        <v>0</v>
      </c>
      <c r="BC116" s="326">
        <f t="shared" si="97"/>
        <v>0</v>
      </c>
      <c r="BD116" s="326">
        <f t="shared" si="97"/>
        <v>0</v>
      </c>
      <c r="BE116" s="326">
        <f t="shared" si="97"/>
        <v>0</v>
      </c>
      <c r="BF116" s="326">
        <f t="shared" si="97"/>
        <v>0</v>
      </c>
    </row>
    <row r="117" spans="2:58">
      <c r="B117" s="332"/>
      <c r="C117" s="332"/>
      <c r="D117" s="335"/>
      <c r="E117" s="325" t="s">
        <v>1191</v>
      </c>
      <c r="F117" s="336"/>
      <c r="G117" s="332"/>
      <c r="H117" s="332"/>
      <c r="I117" s="332"/>
      <c r="J117" s="189">
        <f>IFERROR(MAX(0, MIN(L117, IF(DATE(I117, MATCH(H117, {"January","February","March","April","May","June","July","August","September","October","November","December"}, 0), 1) &gt; DATE(2024, 6, 30), 0, DATEDIF(DATE(I117, MATCH(H117, {"January","February","March","April","May","June","July","August","September","October","November","December"}, 0), 1), DATE(2024, 6, 30), "m")))), 0)</f>
        <v>0</v>
      </c>
      <c r="K117" s="189">
        <f>IFERROR(MAX(0, MIN(L117, DATEDIF(DATE(I117, MATCH(H117, {"January","February","March","April","May","June","July","August","September","October","November","December"}, 0), 1), DATE(2025, 6, 30), "m"))), 0)</f>
        <v>0</v>
      </c>
      <c r="L117" s="189">
        <f t="shared" si="38"/>
        <v>0</v>
      </c>
      <c r="M117" s="189">
        <f>IFERROR(INDEX('Drop down options'!$G$1:$G$13, MATCH(H117, 'Drop down options'!$F$1:$F$13, 0)), 0)</f>
        <v>0</v>
      </c>
      <c r="N117" s="352">
        <f t="shared" si="39"/>
        <v>0</v>
      </c>
      <c r="O117" s="326">
        <f t="shared" si="76"/>
        <v>0</v>
      </c>
      <c r="P117" s="193">
        <f t="shared" si="77"/>
        <v>0</v>
      </c>
      <c r="Q117" s="326">
        <f t="shared" si="78"/>
        <v>0</v>
      </c>
      <c r="R117" s="326">
        <f t="shared" si="79"/>
        <v>0</v>
      </c>
      <c r="S117" s="326">
        <f t="shared" ref="S117:BF117" si="98">MAX(0,R117-($N117*12))</f>
        <v>0</v>
      </c>
      <c r="T117" s="326">
        <f t="shared" si="98"/>
        <v>0</v>
      </c>
      <c r="U117" s="326">
        <f t="shared" si="98"/>
        <v>0</v>
      </c>
      <c r="V117" s="326">
        <f t="shared" si="98"/>
        <v>0</v>
      </c>
      <c r="W117" s="326">
        <f t="shared" si="98"/>
        <v>0</v>
      </c>
      <c r="X117" s="326">
        <f t="shared" si="98"/>
        <v>0</v>
      </c>
      <c r="Y117" s="326">
        <f t="shared" si="98"/>
        <v>0</v>
      </c>
      <c r="Z117" s="326">
        <f t="shared" si="98"/>
        <v>0</v>
      </c>
      <c r="AA117" s="326">
        <f t="shared" si="98"/>
        <v>0</v>
      </c>
      <c r="AB117" s="326">
        <f t="shared" si="98"/>
        <v>0</v>
      </c>
      <c r="AC117" s="326">
        <f t="shared" si="98"/>
        <v>0</v>
      </c>
      <c r="AD117" s="326">
        <f t="shared" si="98"/>
        <v>0</v>
      </c>
      <c r="AE117" s="326">
        <f t="shared" si="98"/>
        <v>0</v>
      </c>
      <c r="AF117" s="326">
        <f t="shared" si="98"/>
        <v>0</v>
      </c>
      <c r="AG117" s="326">
        <f t="shared" si="98"/>
        <v>0</v>
      </c>
      <c r="AH117" s="326">
        <f t="shared" si="98"/>
        <v>0</v>
      </c>
      <c r="AI117" s="326">
        <f t="shared" si="98"/>
        <v>0</v>
      </c>
      <c r="AJ117" s="326">
        <f t="shared" si="98"/>
        <v>0</v>
      </c>
      <c r="AK117" s="326">
        <f t="shared" si="98"/>
        <v>0</v>
      </c>
      <c r="AL117" s="326">
        <f t="shared" si="98"/>
        <v>0</v>
      </c>
      <c r="AM117" s="326">
        <f t="shared" si="98"/>
        <v>0</v>
      </c>
      <c r="AN117" s="326">
        <f t="shared" si="98"/>
        <v>0</v>
      </c>
      <c r="AO117" s="326">
        <f t="shared" si="98"/>
        <v>0</v>
      </c>
      <c r="AP117" s="326">
        <f t="shared" si="98"/>
        <v>0</v>
      </c>
      <c r="AQ117" s="326">
        <f t="shared" si="98"/>
        <v>0</v>
      </c>
      <c r="AR117" s="326">
        <f t="shared" si="98"/>
        <v>0</v>
      </c>
      <c r="AS117" s="326">
        <f t="shared" si="98"/>
        <v>0</v>
      </c>
      <c r="AT117" s="326">
        <f t="shared" si="98"/>
        <v>0</v>
      </c>
      <c r="AU117" s="326">
        <f t="shared" si="98"/>
        <v>0</v>
      </c>
      <c r="AV117" s="326">
        <f t="shared" si="98"/>
        <v>0</v>
      </c>
      <c r="AW117" s="326">
        <f t="shared" si="98"/>
        <v>0</v>
      </c>
      <c r="AX117" s="326">
        <f t="shared" si="98"/>
        <v>0</v>
      </c>
      <c r="AY117" s="326">
        <f t="shared" si="98"/>
        <v>0</v>
      </c>
      <c r="AZ117" s="326">
        <f t="shared" si="98"/>
        <v>0</v>
      </c>
      <c r="BA117" s="326">
        <f t="shared" si="98"/>
        <v>0</v>
      </c>
      <c r="BB117" s="326">
        <f t="shared" si="98"/>
        <v>0</v>
      </c>
      <c r="BC117" s="326">
        <f t="shared" si="98"/>
        <v>0</v>
      </c>
      <c r="BD117" s="326">
        <f t="shared" si="98"/>
        <v>0</v>
      </c>
      <c r="BE117" s="326">
        <f t="shared" si="98"/>
        <v>0</v>
      </c>
      <c r="BF117" s="326">
        <f t="shared" si="98"/>
        <v>0</v>
      </c>
    </row>
    <row r="118" spans="2:58">
      <c r="B118" s="332"/>
      <c r="C118" s="332"/>
      <c r="D118" s="335"/>
      <c r="E118" s="325" t="s">
        <v>1191</v>
      </c>
      <c r="F118" s="336"/>
      <c r="G118" s="332"/>
      <c r="H118" s="332"/>
      <c r="I118" s="332"/>
      <c r="J118" s="189">
        <f>IFERROR(MAX(0, MIN(L118, IF(DATE(I118, MATCH(H118, {"January","February","March","April","May","June","July","August","September","October","November","December"}, 0), 1) &gt; DATE(2024, 6, 30), 0, DATEDIF(DATE(I118, MATCH(H118, {"January","February","March","April","May","June","July","August","September","October","November","December"}, 0), 1), DATE(2024, 6, 30), "m")))), 0)</f>
        <v>0</v>
      </c>
      <c r="K118" s="189">
        <f>IFERROR(MAX(0, MIN(L118, DATEDIF(DATE(I118, MATCH(H118, {"January","February","March","April","May","June","July","August","September","October","November","December"}, 0), 1), DATE(2025, 6, 30), "m"))), 0)</f>
        <v>0</v>
      </c>
      <c r="L118" s="189">
        <f t="shared" si="38"/>
        <v>0</v>
      </c>
      <c r="M118" s="189">
        <f>IFERROR(INDEX('Drop down options'!$G$1:$G$13, MATCH(H118, 'Drop down options'!$F$1:$F$13, 0)), 0)</f>
        <v>0</v>
      </c>
      <c r="N118" s="352">
        <f t="shared" si="39"/>
        <v>0</v>
      </c>
      <c r="O118" s="326">
        <f t="shared" si="76"/>
        <v>0</v>
      </c>
      <c r="P118" s="193">
        <f t="shared" si="77"/>
        <v>0</v>
      </c>
      <c r="Q118" s="326">
        <f t="shared" si="78"/>
        <v>0</v>
      </c>
      <c r="R118" s="326">
        <f t="shared" si="79"/>
        <v>0</v>
      </c>
      <c r="S118" s="326">
        <f t="shared" ref="S118:BF118" si="99">MAX(0,R118-($N118*12))</f>
        <v>0</v>
      </c>
      <c r="T118" s="326">
        <f t="shared" si="99"/>
        <v>0</v>
      </c>
      <c r="U118" s="326">
        <f t="shared" si="99"/>
        <v>0</v>
      </c>
      <c r="V118" s="326">
        <f t="shared" si="99"/>
        <v>0</v>
      </c>
      <c r="W118" s="326">
        <f t="shared" si="99"/>
        <v>0</v>
      </c>
      <c r="X118" s="326">
        <f t="shared" si="99"/>
        <v>0</v>
      </c>
      <c r="Y118" s="326">
        <f t="shared" si="99"/>
        <v>0</v>
      </c>
      <c r="Z118" s="326">
        <f t="shared" si="99"/>
        <v>0</v>
      </c>
      <c r="AA118" s="326">
        <f t="shared" si="99"/>
        <v>0</v>
      </c>
      <c r="AB118" s="326">
        <f t="shared" si="99"/>
        <v>0</v>
      </c>
      <c r="AC118" s="326">
        <f t="shared" si="99"/>
        <v>0</v>
      </c>
      <c r="AD118" s="326">
        <f t="shared" si="99"/>
        <v>0</v>
      </c>
      <c r="AE118" s="326">
        <f t="shared" si="99"/>
        <v>0</v>
      </c>
      <c r="AF118" s="326">
        <f t="shared" si="99"/>
        <v>0</v>
      </c>
      <c r="AG118" s="326">
        <f t="shared" si="99"/>
        <v>0</v>
      </c>
      <c r="AH118" s="326">
        <f t="shared" si="99"/>
        <v>0</v>
      </c>
      <c r="AI118" s="326">
        <f t="shared" si="99"/>
        <v>0</v>
      </c>
      <c r="AJ118" s="326">
        <f t="shared" si="99"/>
        <v>0</v>
      </c>
      <c r="AK118" s="326">
        <f t="shared" si="99"/>
        <v>0</v>
      </c>
      <c r="AL118" s="326">
        <f t="shared" si="99"/>
        <v>0</v>
      </c>
      <c r="AM118" s="326">
        <f t="shared" si="99"/>
        <v>0</v>
      </c>
      <c r="AN118" s="326">
        <f t="shared" si="99"/>
        <v>0</v>
      </c>
      <c r="AO118" s="326">
        <f t="shared" si="99"/>
        <v>0</v>
      </c>
      <c r="AP118" s="326">
        <f t="shared" si="99"/>
        <v>0</v>
      </c>
      <c r="AQ118" s="326">
        <f t="shared" si="99"/>
        <v>0</v>
      </c>
      <c r="AR118" s="326">
        <f t="shared" si="99"/>
        <v>0</v>
      </c>
      <c r="AS118" s="326">
        <f t="shared" si="99"/>
        <v>0</v>
      </c>
      <c r="AT118" s="326">
        <f t="shared" si="99"/>
        <v>0</v>
      </c>
      <c r="AU118" s="326">
        <f t="shared" si="99"/>
        <v>0</v>
      </c>
      <c r="AV118" s="326">
        <f t="shared" si="99"/>
        <v>0</v>
      </c>
      <c r="AW118" s="326">
        <f t="shared" si="99"/>
        <v>0</v>
      </c>
      <c r="AX118" s="326">
        <f t="shared" si="99"/>
        <v>0</v>
      </c>
      <c r="AY118" s="326">
        <f t="shared" si="99"/>
        <v>0</v>
      </c>
      <c r="AZ118" s="326">
        <f t="shared" si="99"/>
        <v>0</v>
      </c>
      <c r="BA118" s="326">
        <f t="shared" si="99"/>
        <v>0</v>
      </c>
      <c r="BB118" s="326">
        <f t="shared" si="99"/>
        <v>0</v>
      </c>
      <c r="BC118" s="326">
        <f t="shared" si="99"/>
        <v>0</v>
      </c>
      <c r="BD118" s="326">
        <f t="shared" si="99"/>
        <v>0</v>
      </c>
      <c r="BE118" s="326">
        <f t="shared" si="99"/>
        <v>0</v>
      </c>
      <c r="BF118" s="326">
        <f t="shared" si="99"/>
        <v>0</v>
      </c>
    </row>
    <row r="119" spans="2:58">
      <c r="B119" s="332"/>
      <c r="C119" s="332"/>
      <c r="D119" s="335"/>
      <c r="E119" s="325" t="s">
        <v>1191</v>
      </c>
      <c r="F119" s="336"/>
      <c r="G119" s="332"/>
      <c r="H119" s="332"/>
      <c r="I119" s="332"/>
      <c r="J119" s="189">
        <f>IFERROR(MAX(0, MIN(L119, IF(DATE(I119, MATCH(H119, {"January","February","March","April","May","June","July","August","September","October","November","December"}, 0), 1) &gt; DATE(2024, 6, 30), 0, DATEDIF(DATE(I119, MATCH(H119, {"January","February","March","April","May","June","July","August","September","October","November","December"}, 0), 1), DATE(2024, 6, 30), "m")))), 0)</f>
        <v>0</v>
      </c>
      <c r="K119" s="189">
        <f>IFERROR(MAX(0, MIN(L119, DATEDIF(DATE(I119, MATCH(H119, {"January","February","March","April","May","June","July","August","September","October","November","December"}, 0), 1), DATE(2025, 6, 30), "m"))), 0)</f>
        <v>0</v>
      </c>
      <c r="L119" s="189">
        <f t="shared" si="38"/>
        <v>0</v>
      </c>
      <c r="M119" s="189">
        <f>IFERROR(INDEX('Drop down options'!$G$1:$G$13, MATCH(H119, 'Drop down options'!$F$1:$F$13, 0)), 0)</f>
        <v>0</v>
      </c>
      <c r="N119" s="352">
        <f t="shared" si="39"/>
        <v>0</v>
      </c>
      <c r="O119" s="326">
        <f t="shared" si="76"/>
        <v>0</v>
      </c>
      <c r="P119" s="193">
        <f t="shared" si="77"/>
        <v>0</v>
      </c>
      <c r="Q119" s="326">
        <f t="shared" si="78"/>
        <v>0</v>
      </c>
      <c r="R119" s="326">
        <f t="shared" si="79"/>
        <v>0</v>
      </c>
      <c r="S119" s="326">
        <f t="shared" ref="S119:BF119" si="100">MAX(0,R119-($N119*12))</f>
        <v>0</v>
      </c>
      <c r="T119" s="326">
        <f t="shared" si="100"/>
        <v>0</v>
      </c>
      <c r="U119" s="326">
        <f t="shared" si="100"/>
        <v>0</v>
      </c>
      <c r="V119" s="326">
        <f t="shared" si="100"/>
        <v>0</v>
      </c>
      <c r="W119" s="326">
        <f t="shared" si="100"/>
        <v>0</v>
      </c>
      <c r="X119" s="326">
        <f t="shared" si="100"/>
        <v>0</v>
      </c>
      <c r="Y119" s="326">
        <f t="shared" si="100"/>
        <v>0</v>
      </c>
      <c r="Z119" s="326">
        <f t="shared" si="100"/>
        <v>0</v>
      </c>
      <c r="AA119" s="326">
        <f t="shared" si="100"/>
        <v>0</v>
      </c>
      <c r="AB119" s="326">
        <f t="shared" si="100"/>
        <v>0</v>
      </c>
      <c r="AC119" s="326">
        <f t="shared" si="100"/>
        <v>0</v>
      </c>
      <c r="AD119" s="326">
        <f t="shared" si="100"/>
        <v>0</v>
      </c>
      <c r="AE119" s="326">
        <f t="shared" si="100"/>
        <v>0</v>
      </c>
      <c r="AF119" s="326">
        <f t="shared" si="100"/>
        <v>0</v>
      </c>
      <c r="AG119" s="326">
        <f t="shared" si="100"/>
        <v>0</v>
      </c>
      <c r="AH119" s="326">
        <f t="shared" si="100"/>
        <v>0</v>
      </c>
      <c r="AI119" s="326">
        <f t="shared" si="100"/>
        <v>0</v>
      </c>
      <c r="AJ119" s="326">
        <f t="shared" si="100"/>
        <v>0</v>
      </c>
      <c r="AK119" s="326">
        <f t="shared" si="100"/>
        <v>0</v>
      </c>
      <c r="AL119" s="326">
        <f t="shared" si="100"/>
        <v>0</v>
      </c>
      <c r="AM119" s="326">
        <f t="shared" si="100"/>
        <v>0</v>
      </c>
      <c r="AN119" s="326">
        <f t="shared" si="100"/>
        <v>0</v>
      </c>
      <c r="AO119" s="326">
        <f t="shared" si="100"/>
        <v>0</v>
      </c>
      <c r="AP119" s="326">
        <f t="shared" si="100"/>
        <v>0</v>
      </c>
      <c r="AQ119" s="326">
        <f t="shared" si="100"/>
        <v>0</v>
      </c>
      <c r="AR119" s="326">
        <f t="shared" si="100"/>
        <v>0</v>
      </c>
      <c r="AS119" s="326">
        <f t="shared" si="100"/>
        <v>0</v>
      </c>
      <c r="AT119" s="326">
        <f t="shared" si="100"/>
        <v>0</v>
      </c>
      <c r="AU119" s="326">
        <f t="shared" si="100"/>
        <v>0</v>
      </c>
      <c r="AV119" s="326">
        <f t="shared" si="100"/>
        <v>0</v>
      </c>
      <c r="AW119" s="326">
        <f t="shared" si="100"/>
        <v>0</v>
      </c>
      <c r="AX119" s="326">
        <f t="shared" si="100"/>
        <v>0</v>
      </c>
      <c r="AY119" s="326">
        <f t="shared" si="100"/>
        <v>0</v>
      </c>
      <c r="AZ119" s="326">
        <f t="shared" si="100"/>
        <v>0</v>
      </c>
      <c r="BA119" s="326">
        <f t="shared" si="100"/>
        <v>0</v>
      </c>
      <c r="BB119" s="326">
        <f t="shared" si="100"/>
        <v>0</v>
      </c>
      <c r="BC119" s="326">
        <f t="shared" si="100"/>
        <v>0</v>
      </c>
      <c r="BD119" s="326">
        <f t="shared" si="100"/>
        <v>0</v>
      </c>
      <c r="BE119" s="326">
        <f t="shared" si="100"/>
        <v>0</v>
      </c>
      <c r="BF119" s="326">
        <f t="shared" si="100"/>
        <v>0</v>
      </c>
    </row>
    <row r="120" spans="2:58">
      <c r="B120" s="332"/>
      <c r="C120" s="332"/>
      <c r="D120" s="335"/>
      <c r="E120" s="325" t="s">
        <v>1191</v>
      </c>
      <c r="F120" s="336"/>
      <c r="G120" s="332"/>
      <c r="H120" s="332"/>
      <c r="I120" s="332"/>
      <c r="J120" s="189">
        <f>IFERROR(MAX(0, MIN(L120, IF(DATE(I120, MATCH(H120, {"January","February","March","April","May","June","July","August","September","October","November","December"}, 0), 1) &gt; DATE(2024, 6, 30), 0, DATEDIF(DATE(I120, MATCH(H120, {"January","February","March","April","May","June","July","August","September","October","November","December"}, 0), 1), DATE(2024, 6, 30), "m")))), 0)</f>
        <v>0</v>
      </c>
      <c r="K120" s="189">
        <f>IFERROR(MAX(0, MIN(L120, DATEDIF(DATE(I120, MATCH(H120, {"January","February","March","April","May","June","July","August","September","October","November","December"}, 0), 1), DATE(2025, 6, 30), "m"))), 0)</f>
        <v>0</v>
      </c>
      <c r="L120" s="189">
        <f t="shared" si="38"/>
        <v>0</v>
      </c>
      <c r="M120" s="189">
        <f>IFERROR(INDEX('Drop down options'!$G$1:$G$13, MATCH(H120, 'Drop down options'!$F$1:$F$13, 0)), 0)</f>
        <v>0</v>
      </c>
      <c r="N120" s="352">
        <f t="shared" si="39"/>
        <v>0</v>
      </c>
      <c r="O120" s="326">
        <f t="shared" si="76"/>
        <v>0</v>
      </c>
      <c r="P120" s="193">
        <f t="shared" si="77"/>
        <v>0</v>
      </c>
      <c r="Q120" s="326">
        <f t="shared" si="78"/>
        <v>0</v>
      </c>
      <c r="R120" s="326">
        <f t="shared" si="79"/>
        <v>0</v>
      </c>
      <c r="S120" s="326">
        <f t="shared" ref="S120:BF120" si="101">MAX(0,R120-($N120*12))</f>
        <v>0</v>
      </c>
      <c r="T120" s="326">
        <f t="shared" si="101"/>
        <v>0</v>
      </c>
      <c r="U120" s="326">
        <f t="shared" si="101"/>
        <v>0</v>
      </c>
      <c r="V120" s="326">
        <f t="shared" si="101"/>
        <v>0</v>
      </c>
      <c r="W120" s="326">
        <f t="shared" si="101"/>
        <v>0</v>
      </c>
      <c r="X120" s="326">
        <f t="shared" si="101"/>
        <v>0</v>
      </c>
      <c r="Y120" s="326">
        <f t="shared" si="101"/>
        <v>0</v>
      </c>
      <c r="Z120" s="326">
        <f t="shared" si="101"/>
        <v>0</v>
      </c>
      <c r="AA120" s="326">
        <f t="shared" si="101"/>
        <v>0</v>
      </c>
      <c r="AB120" s="326">
        <f t="shared" si="101"/>
        <v>0</v>
      </c>
      <c r="AC120" s="326">
        <f t="shared" si="101"/>
        <v>0</v>
      </c>
      <c r="AD120" s="326">
        <f t="shared" si="101"/>
        <v>0</v>
      </c>
      <c r="AE120" s="326">
        <f t="shared" si="101"/>
        <v>0</v>
      </c>
      <c r="AF120" s="326">
        <f t="shared" si="101"/>
        <v>0</v>
      </c>
      <c r="AG120" s="326">
        <f t="shared" si="101"/>
        <v>0</v>
      </c>
      <c r="AH120" s="326">
        <f t="shared" si="101"/>
        <v>0</v>
      </c>
      <c r="AI120" s="326">
        <f t="shared" si="101"/>
        <v>0</v>
      </c>
      <c r="AJ120" s="326">
        <f t="shared" si="101"/>
        <v>0</v>
      </c>
      <c r="AK120" s="326">
        <f t="shared" si="101"/>
        <v>0</v>
      </c>
      <c r="AL120" s="326">
        <f t="shared" si="101"/>
        <v>0</v>
      </c>
      <c r="AM120" s="326">
        <f t="shared" si="101"/>
        <v>0</v>
      </c>
      <c r="AN120" s="326">
        <f t="shared" si="101"/>
        <v>0</v>
      </c>
      <c r="AO120" s="326">
        <f t="shared" si="101"/>
        <v>0</v>
      </c>
      <c r="AP120" s="326">
        <f t="shared" si="101"/>
        <v>0</v>
      </c>
      <c r="AQ120" s="326">
        <f t="shared" si="101"/>
        <v>0</v>
      </c>
      <c r="AR120" s="326">
        <f t="shared" si="101"/>
        <v>0</v>
      </c>
      <c r="AS120" s="326">
        <f t="shared" si="101"/>
        <v>0</v>
      </c>
      <c r="AT120" s="326">
        <f t="shared" si="101"/>
        <v>0</v>
      </c>
      <c r="AU120" s="326">
        <f t="shared" si="101"/>
        <v>0</v>
      </c>
      <c r="AV120" s="326">
        <f t="shared" si="101"/>
        <v>0</v>
      </c>
      <c r="AW120" s="326">
        <f t="shared" si="101"/>
        <v>0</v>
      </c>
      <c r="AX120" s="326">
        <f t="shared" si="101"/>
        <v>0</v>
      </c>
      <c r="AY120" s="326">
        <f t="shared" si="101"/>
        <v>0</v>
      </c>
      <c r="AZ120" s="326">
        <f t="shared" si="101"/>
        <v>0</v>
      </c>
      <c r="BA120" s="326">
        <f t="shared" si="101"/>
        <v>0</v>
      </c>
      <c r="BB120" s="326">
        <f t="shared" si="101"/>
        <v>0</v>
      </c>
      <c r="BC120" s="326">
        <f t="shared" si="101"/>
        <v>0</v>
      </c>
      <c r="BD120" s="326">
        <f t="shared" si="101"/>
        <v>0</v>
      </c>
      <c r="BE120" s="326">
        <f t="shared" si="101"/>
        <v>0</v>
      </c>
      <c r="BF120" s="326">
        <f t="shared" si="101"/>
        <v>0</v>
      </c>
    </row>
    <row r="121" spans="2:58">
      <c r="B121" s="332"/>
      <c r="C121" s="332"/>
      <c r="D121" s="335"/>
      <c r="E121" s="325" t="s">
        <v>1191</v>
      </c>
      <c r="F121" s="336"/>
      <c r="G121" s="332"/>
      <c r="H121" s="332"/>
      <c r="I121" s="332"/>
      <c r="J121" s="189">
        <f>IFERROR(MAX(0, MIN(L121, IF(DATE(I121, MATCH(H121, {"January","February","March","April","May","June","July","August","September","October","November","December"}, 0), 1) &gt; DATE(2024, 6, 30), 0, DATEDIF(DATE(I121, MATCH(H121, {"January","February","March","April","May","June","July","August","September","October","November","December"}, 0), 1), DATE(2024, 6, 30), "m")))), 0)</f>
        <v>0</v>
      </c>
      <c r="K121" s="189">
        <f>IFERROR(MAX(0, MIN(L121, DATEDIF(DATE(I121, MATCH(H121, {"January","February","March","April","May","June","July","August","September","October","November","December"}, 0), 1), DATE(2025, 6, 30), "m"))), 0)</f>
        <v>0</v>
      </c>
      <c r="L121" s="189">
        <f t="shared" si="38"/>
        <v>0</v>
      </c>
      <c r="M121" s="189">
        <f>IFERROR(INDEX('Drop down options'!$G$1:$G$13, MATCH(H121, 'Drop down options'!$F$1:$F$13, 0)), 0)</f>
        <v>0</v>
      </c>
      <c r="N121" s="352">
        <f t="shared" si="39"/>
        <v>0</v>
      </c>
      <c r="O121" s="326">
        <f t="shared" si="76"/>
        <v>0</v>
      </c>
      <c r="P121" s="193">
        <f t="shared" si="77"/>
        <v>0</v>
      </c>
      <c r="Q121" s="326">
        <f t="shared" si="78"/>
        <v>0</v>
      </c>
      <c r="R121" s="326">
        <f t="shared" si="79"/>
        <v>0</v>
      </c>
      <c r="S121" s="326">
        <f t="shared" ref="S121:BF121" si="102">MAX(0,R121-($N121*12))</f>
        <v>0</v>
      </c>
      <c r="T121" s="326">
        <f t="shared" si="102"/>
        <v>0</v>
      </c>
      <c r="U121" s="326">
        <f t="shared" si="102"/>
        <v>0</v>
      </c>
      <c r="V121" s="326">
        <f t="shared" si="102"/>
        <v>0</v>
      </c>
      <c r="W121" s="326">
        <f t="shared" si="102"/>
        <v>0</v>
      </c>
      <c r="X121" s="326">
        <f t="shared" si="102"/>
        <v>0</v>
      </c>
      <c r="Y121" s="326">
        <f t="shared" si="102"/>
        <v>0</v>
      </c>
      <c r="Z121" s="326">
        <f t="shared" si="102"/>
        <v>0</v>
      </c>
      <c r="AA121" s="326">
        <f t="shared" si="102"/>
        <v>0</v>
      </c>
      <c r="AB121" s="326">
        <f t="shared" si="102"/>
        <v>0</v>
      </c>
      <c r="AC121" s="326">
        <f t="shared" si="102"/>
        <v>0</v>
      </c>
      <c r="AD121" s="326">
        <f t="shared" si="102"/>
        <v>0</v>
      </c>
      <c r="AE121" s="326">
        <f t="shared" si="102"/>
        <v>0</v>
      </c>
      <c r="AF121" s="326">
        <f t="shared" si="102"/>
        <v>0</v>
      </c>
      <c r="AG121" s="326">
        <f t="shared" si="102"/>
        <v>0</v>
      </c>
      <c r="AH121" s="326">
        <f t="shared" si="102"/>
        <v>0</v>
      </c>
      <c r="AI121" s="326">
        <f t="shared" si="102"/>
        <v>0</v>
      </c>
      <c r="AJ121" s="326">
        <f t="shared" si="102"/>
        <v>0</v>
      </c>
      <c r="AK121" s="326">
        <f t="shared" si="102"/>
        <v>0</v>
      </c>
      <c r="AL121" s="326">
        <f t="shared" si="102"/>
        <v>0</v>
      </c>
      <c r="AM121" s="326">
        <f t="shared" si="102"/>
        <v>0</v>
      </c>
      <c r="AN121" s="326">
        <f t="shared" si="102"/>
        <v>0</v>
      </c>
      <c r="AO121" s="326">
        <f t="shared" si="102"/>
        <v>0</v>
      </c>
      <c r="AP121" s="326">
        <f t="shared" si="102"/>
        <v>0</v>
      </c>
      <c r="AQ121" s="326">
        <f t="shared" si="102"/>
        <v>0</v>
      </c>
      <c r="AR121" s="326">
        <f t="shared" si="102"/>
        <v>0</v>
      </c>
      <c r="AS121" s="326">
        <f t="shared" si="102"/>
        <v>0</v>
      </c>
      <c r="AT121" s="326">
        <f t="shared" si="102"/>
        <v>0</v>
      </c>
      <c r="AU121" s="326">
        <f t="shared" si="102"/>
        <v>0</v>
      </c>
      <c r="AV121" s="326">
        <f t="shared" si="102"/>
        <v>0</v>
      </c>
      <c r="AW121" s="326">
        <f t="shared" si="102"/>
        <v>0</v>
      </c>
      <c r="AX121" s="326">
        <f t="shared" si="102"/>
        <v>0</v>
      </c>
      <c r="AY121" s="326">
        <f t="shared" si="102"/>
        <v>0</v>
      </c>
      <c r="AZ121" s="326">
        <f t="shared" si="102"/>
        <v>0</v>
      </c>
      <c r="BA121" s="326">
        <f t="shared" si="102"/>
        <v>0</v>
      </c>
      <c r="BB121" s="326">
        <f t="shared" si="102"/>
        <v>0</v>
      </c>
      <c r="BC121" s="326">
        <f t="shared" si="102"/>
        <v>0</v>
      </c>
      <c r="BD121" s="326">
        <f t="shared" si="102"/>
        <v>0</v>
      </c>
      <c r="BE121" s="326">
        <f t="shared" si="102"/>
        <v>0</v>
      </c>
      <c r="BF121" s="326">
        <f t="shared" si="102"/>
        <v>0</v>
      </c>
    </row>
    <row r="122" spans="2:58">
      <c r="B122" s="332"/>
      <c r="C122" s="332"/>
      <c r="D122" s="335"/>
      <c r="E122" s="325" t="s">
        <v>1191</v>
      </c>
      <c r="F122" s="336"/>
      <c r="G122" s="332"/>
      <c r="H122" s="332"/>
      <c r="I122" s="332"/>
      <c r="J122" s="189">
        <f>IFERROR(MAX(0, MIN(L122, IF(DATE(I122, MATCH(H122, {"January","February","March","April","May","June","July","August","September","October","November","December"}, 0), 1) &gt; DATE(2024, 6, 30), 0, DATEDIF(DATE(I122, MATCH(H122, {"January","February","March","April","May","June","July","August","September","October","November","December"}, 0), 1), DATE(2024, 6, 30), "m")))), 0)</f>
        <v>0</v>
      </c>
      <c r="K122" s="189">
        <f>IFERROR(MAX(0, MIN(L122, DATEDIF(DATE(I122, MATCH(H122, {"January","February","March","April","May","June","July","August","September","October","November","December"}, 0), 1), DATE(2025, 6, 30), "m"))), 0)</f>
        <v>0</v>
      </c>
      <c r="L122" s="189">
        <f t="shared" si="38"/>
        <v>0</v>
      </c>
      <c r="M122" s="189">
        <f>IFERROR(INDEX('Drop down options'!$G$1:$G$13, MATCH(H122, 'Drop down options'!$F$1:$F$13, 0)), 0)</f>
        <v>0</v>
      </c>
      <c r="N122" s="352">
        <f t="shared" si="39"/>
        <v>0</v>
      </c>
      <c r="O122" s="326">
        <f t="shared" si="76"/>
        <v>0</v>
      </c>
      <c r="P122" s="193">
        <f t="shared" si="77"/>
        <v>0</v>
      </c>
      <c r="Q122" s="326">
        <f t="shared" si="78"/>
        <v>0</v>
      </c>
      <c r="R122" s="326">
        <f t="shared" si="79"/>
        <v>0</v>
      </c>
      <c r="S122" s="326">
        <f t="shared" ref="S122:BF122" si="103">MAX(0,R122-($N122*12))</f>
        <v>0</v>
      </c>
      <c r="T122" s="326">
        <f t="shared" si="103"/>
        <v>0</v>
      </c>
      <c r="U122" s="326">
        <f t="shared" si="103"/>
        <v>0</v>
      </c>
      <c r="V122" s="326">
        <f t="shared" si="103"/>
        <v>0</v>
      </c>
      <c r="W122" s="326">
        <f t="shared" si="103"/>
        <v>0</v>
      </c>
      <c r="X122" s="326">
        <f t="shared" si="103"/>
        <v>0</v>
      </c>
      <c r="Y122" s="326">
        <f t="shared" si="103"/>
        <v>0</v>
      </c>
      <c r="Z122" s="326">
        <f t="shared" si="103"/>
        <v>0</v>
      </c>
      <c r="AA122" s="326">
        <f t="shared" si="103"/>
        <v>0</v>
      </c>
      <c r="AB122" s="326">
        <f t="shared" si="103"/>
        <v>0</v>
      </c>
      <c r="AC122" s="326">
        <f t="shared" si="103"/>
        <v>0</v>
      </c>
      <c r="AD122" s="326">
        <f t="shared" si="103"/>
        <v>0</v>
      </c>
      <c r="AE122" s="326">
        <f t="shared" si="103"/>
        <v>0</v>
      </c>
      <c r="AF122" s="326">
        <f t="shared" si="103"/>
        <v>0</v>
      </c>
      <c r="AG122" s="326">
        <f t="shared" si="103"/>
        <v>0</v>
      </c>
      <c r="AH122" s="326">
        <f t="shared" si="103"/>
        <v>0</v>
      </c>
      <c r="AI122" s="326">
        <f t="shared" si="103"/>
        <v>0</v>
      </c>
      <c r="AJ122" s="326">
        <f t="shared" si="103"/>
        <v>0</v>
      </c>
      <c r="AK122" s="326">
        <f t="shared" si="103"/>
        <v>0</v>
      </c>
      <c r="AL122" s="326">
        <f t="shared" si="103"/>
        <v>0</v>
      </c>
      <c r="AM122" s="326">
        <f t="shared" si="103"/>
        <v>0</v>
      </c>
      <c r="AN122" s="326">
        <f t="shared" si="103"/>
        <v>0</v>
      </c>
      <c r="AO122" s="326">
        <f t="shared" si="103"/>
        <v>0</v>
      </c>
      <c r="AP122" s="326">
        <f t="shared" si="103"/>
        <v>0</v>
      </c>
      <c r="AQ122" s="326">
        <f t="shared" si="103"/>
        <v>0</v>
      </c>
      <c r="AR122" s="326">
        <f t="shared" si="103"/>
        <v>0</v>
      </c>
      <c r="AS122" s="326">
        <f t="shared" si="103"/>
        <v>0</v>
      </c>
      <c r="AT122" s="326">
        <f t="shared" si="103"/>
        <v>0</v>
      </c>
      <c r="AU122" s="326">
        <f t="shared" si="103"/>
        <v>0</v>
      </c>
      <c r="AV122" s="326">
        <f t="shared" si="103"/>
        <v>0</v>
      </c>
      <c r="AW122" s="326">
        <f t="shared" si="103"/>
        <v>0</v>
      </c>
      <c r="AX122" s="326">
        <f t="shared" si="103"/>
        <v>0</v>
      </c>
      <c r="AY122" s="326">
        <f t="shared" si="103"/>
        <v>0</v>
      </c>
      <c r="AZ122" s="326">
        <f t="shared" si="103"/>
        <v>0</v>
      </c>
      <c r="BA122" s="326">
        <f t="shared" si="103"/>
        <v>0</v>
      </c>
      <c r="BB122" s="326">
        <f t="shared" si="103"/>
        <v>0</v>
      </c>
      <c r="BC122" s="326">
        <f t="shared" si="103"/>
        <v>0</v>
      </c>
      <c r="BD122" s="326">
        <f t="shared" si="103"/>
        <v>0</v>
      </c>
      <c r="BE122" s="326">
        <f t="shared" si="103"/>
        <v>0</v>
      </c>
      <c r="BF122" s="326">
        <f t="shared" si="103"/>
        <v>0</v>
      </c>
    </row>
    <row r="123" spans="2:58">
      <c r="B123" s="332"/>
      <c r="C123" s="332"/>
      <c r="D123" s="335"/>
      <c r="E123" s="325" t="s">
        <v>1191</v>
      </c>
      <c r="F123" s="336"/>
      <c r="G123" s="332"/>
      <c r="H123" s="332"/>
      <c r="I123" s="332"/>
      <c r="J123" s="189">
        <f>IFERROR(MAX(0, MIN(L123, IF(DATE(I123, MATCH(H123, {"January","February","March","April","May","June","July","August","September","October","November","December"}, 0), 1) &gt; DATE(2024, 6, 30), 0, DATEDIF(DATE(I123, MATCH(H123, {"January","February","March","April","May","June","July","August","September","October","November","December"}, 0), 1), DATE(2024, 6, 30), "m")))), 0)</f>
        <v>0</v>
      </c>
      <c r="K123" s="189">
        <f>IFERROR(MAX(0, MIN(L123, DATEDIF(DATE(I123, MATCH(H123, {"January","February","March","April","May","June","July","August","September","October","November","December"}, 0), 1), DATE(2025, 6, 30), "m"))), 0)</f>
        <v>0</v>
      </c>
      <c r="L123" s="189">
        <f t="shared" si="38"/>
        <v>0</v>
      </c>
      <c r="M123" s="189">
        <f>IFERROR(INDEX('Drop down options'!$G$1:$G$13, MATCH(H123, 'Drop down options'!$F$1:$F$13, 0)), 0)</f>
        <v>0</v>
      </c>
      <c r="N123" s="352">
        <f t="shared" si="39"/>
        <v>0</v>
      </c>
      <c r="O123" s="326">
        <f t="shared" si="76"/>
        <v>0</v>
      </c>
      <c r="P123" s="193">
        <f t="shared" si="77"/>
        <v>0</v>
      </c>
      <c r="Q123" s="326">
        <f t="shared" si="78"/>
        <v>0</v>
      </c>
      <c r="R123" s="326">
        <f t="shared" si="79"/>
        <v>0</v>
      </c>
      <c r="S123" s="326">
        <f t="shared" ref="S123:BF123" si="104">MAX(0,R123-($N123*12))</f>
        <v>0</v>
      </c>
      <c r="T123" s="326">
        <f t="shared" si="104"/>
        <v>0</v>
      </c>
      <c r="U123" s="326">
        <f t="shared" si="104"/>
        <v>0</v>
      </c>
      <c r="V123" s="326">
        <f t="shared" si="104"/>
        <v>0</v>
      </c>
      <c r="W123" s="326">
        <f t="shared" si="104"/>
        <v>0</v>
      </c>
      <c r="X123" s="326">
        <f t="shared" si="104"/>
        <v>0</v>
      </c>
      <c r="Y123" s="326">
        <f t="shared" si="104"/>
        <v>0</v>
      </c>
      <c r="Z123" s="326">
        <f t="shared" si="104"/>
        <v>0</v>
      </c>
      <c r="AA123" s="326">
        <f t="shared" si="104"/>
        <v>0</v>
      </c>
      <c r="AB123" s="326">
        <f t="shared" si="104"/>
        <v>0</v>
      </c>
      <c r="AC123" s="326">
        <f t="shared" si="104"/>
        <v>0</v>
      </c>
      <c r="AD123" s="326">
        <f t="shared" si="104"/>
        <v>0</v>
      </c>
      <c r="AE123" s="326">
        <f t="shared" si="104"/>
        <v>0</v>
      </c>
      <c r="AF123" s="326">
        <f t="shared" si="104"/>
        <v>0</v>
      </c>
      <c r="AG123" s="326">
        <f t="shared" si="104"/>
        <v>0</v>
      </c>
      <c r="AH123" s="326">
        <f t="shared" si="104"/>
        <v>0</v>
      </c>
      <c r="AI123" s="326">
        <f t="shared" si="104"/>
        <v>0</v>
      </c>
      <c r="AJ123" s="326">
        <f t="shared" si="104"/>
        <v>0</v>
      </c>
      <c r="AK123" s="326">
        <f t="shared" si="104"/>
        <v>0</v>
      </c>
      <c r="AL123" s="326">
        <f t="shared" si="104"/>
        <v>0</v>
      </c>
      <c r="AM123" s="326">
        <f t="shared" si="104"/>
        <v>0</v>
      </c>
      <c r="AN123" s="326">
        <f t="shared" si="104"/>
        <v>0</v>
      </c>
      <c r="AO123" s="326">
        <f t="shared" si="104"/>
        <v>0</v>
      </c>
      <c r="AP123" s="326">
        <f t="shared" si="104"/>
        <v>0</v>
      </c>
      <c r="AQ123" s="326">
        <f t="shared" si="104"/>
        <v>0</v>
      </c>
      <c r="AR123" s="326">
        <f t="shared" si="104"/>
        <v>0</v>
      </c>
      <c r="AS123" s="326">
        <f t="shared" si="104"/>
        <v>0</v>
      </c>
      <c r="AT123" s="326">
        <f t="shared" si="104"/>
        <v>0</v>
      </c>
      <c r="AU123" s="326">
        <f t="shared" si="104"/>
        <v>0</v>
      </c>
      <c r="AV123" s="326">
        <f t="shared" si="104"/>
        <v>0</v>
      </c>
      <c r="AW123" s="326">
        <f t="shared" si="104"/>
        <v>0</v>
      </c>
      <c r="AX123" s="326">
        <f t="shared" si="104"/>
        <v>0</v>
      </c>
      <c r="AY123" s="326">
        <f t="shared" si="104"/>
        <v>0</v>
      </c>
      <c r="AZ123" s="326">
        <f t="shared" si="104"/>
        <v>0</v>
      </c>
      <c r="BA123" s="326">
        <f t="shared" si="104"/>
        <v>0</v>
      </c>
      <c r="BB123" s="326">
        <f t="shared" si="104"/>
        <v>0</v>
      </c>
      <c r="BC123" s="326">
        <f t="shared" si="104"/>
        <v>0</v>
      </c>
      <c r="BD123" s="326">
        <f t="shared" si="104"/>
        <v>0</v>
      </c>
      <c r="BE123" s="326">
        <f t="shared" si="104"/>
        <v>0</v>
      </c>
      <c r="BF123" s="326">
        <f t="shared" si="104"/>
        <v>0</v>
      </c>
    </row>
    <row r="124" spans="2:58">
      <c r="B124" s="332"/>
      <c r="C124" s="332"/>
      <c r="D124" s="335"/>
      <c r="E124" s="325" t="s">
        <v>1191</v>
      </c>
      <c r="F124" s="336"/>
      <c r="G124" s="332"/>
      <c r="H124" s="332"/>
      <c r="I124" s="332"/>
      <c r="J124" s="189">
        <f>IFERROR(MAX(0, MIN(L124, IF(DATE(I124, MATCH(H124, {"January","February","March","April","May","June","July","August","September","October","November","December"}, 0), 1) &gt; DATE(2024, 6, 30), 0, DATEDIF(DATE(I124, MATCH(H124, {"January","February","March","April","May","June","July","August","September","October","November","December"}, 0), 1), DATE(2024, 6, 30), "m")))), 0)</f>
        <v>0</v>
      </c>
      <c r="K124" s="189">
        <f>IFERROR(MAX(0, MIN(L124, DATEDIF(DATE(I124, MATCH(H124, {"January","February","March","April","May","June","July","August","September","October","November","December"}, 0), 1), DATE(2025, 6, 30), "m"))), 0)</f>
        <v>0</v>
      </c>
      <c r="L124" s="189">
        <f t="shared" si="38"/>
        <v>0</v>
      </c>
      <c r="M124" s="189">
        <f>IFERROR(INDEX('Drop down options'!$G$1:$G$13, MATCH(H124, 'Drop down options'!$F$1:$F$13, 0)), 0)</f>
        <v>0</v>
      </c>
      <c r="N124" s="352">
        <f t="shared" si="39"/>
        <v>0</v>
      </c>
      <c r="O124" s="326">
        <f t="shared" si="76"/>
        <v>0</v>
      </c>
      <c r="P124" s="193">
        <f t="shared" si="77"/>
        <v>0</v>
      </c>
      <c r="Q124" s="326">
        <f t="shared" si="78"/>
        <v>0</v>
      </c>
      <c r="R124" s="326">
        <f t="shared" si="79"/>
        <v>0</v>
      </c>
      <c r="S124" s="326">
        <f t="shared" ref="S124:BF124" si="105">MAX(0,R124-($N124*12))</f>
        <v>0</v>
      </c>
      <c r="T124" s="326">
        <f t="shared" si="105"/>
        <v>0</v>
      </c>
      <c r="U124" s="326">
        <f t="shared" si="105"/>
        <v>0</v>
      </c>
      <c r="V124" s="326">
        <f t="shared" si="105"/>
        <v>0</v>
      </c>
      <c r="W124" s="326">
        <f t="shared" si="105"/>
        <v>0</v>
      </c>
      <c r="X124" s="326">
        <f t="shared" si="105"/>
        <v>0</v>
      </c>
      <c r="Y124" s="326">
        <f t="shared" si="105"/>
        <v>0</v>
      </c>
      <c r="Z124" s="326">
        <f t="shared" si="105"/>
        <v>0</v>
      </c>
      <c r="AA124" s="326">
        <f t="shared" si="105"/>
        <v>0</v>
      </c>
      <c r="AB124" s="326">
        <f t="shared" si="105"/>
        <v>0</v>
      </c>
      <c r="AC124" s="326">
        <f t="shared" si="105"/>
        <v>0</v>
      </c>
      <c r="AD124" s="326">
        <f t="shared" si="105"/>
        <v>0</v>
      </c>
      <c r="AE124" s="326">
        <f t="shared" si="105"/>
        <v>0</v>
      </c>
      <c r="AF124" s="326">
        <f t="shared" si="105"/>
        <v>0</v>
      </c>
      <c r="AG124" s="326">
        <f t="shared" si="105"/>
        <v>0</v>
      </c>
      <c r="AH124" s="326">
        <f t="shared" si="105"/>
        <v>0</v>
      </c>
      <c r="AI124" s="326">
        <f t="shared" si="105"/>
        <v>0</v>
      </c>
      <c r="AJ124" s="326">
        <f t="shared" si="105"/>
        <v>0</v>
      </c>
      <c r="AK124" s="326">
        <f t="shared" si="105"/>
        <v>0</v>
      </c>
      <c r="AL124" s="326">
        <f t="shared" si="105"/>
        <v>0</v>
      </c>
      <c r="AM124" s="326">
        <f t="shared" si="105"/>
        <v>0</v>
      </c>
      <c r="AN124" s="326">
        <f t="shared" si="105"/>
        <v>0</v>
      </c>
      <c r="AO124" s="326">
        <f t="shared" si="105"/>
        <v>0</v>
      </c>
      <c r="AP124" s="326">
        <f t="shared" si="105"/>
        <v>0</v>
      </c>
      <c r="AQ124" s="326">
        <f t="shared" si="105"/>
        <v>0</v>
      </c>
      <c r="AR124" s="326">
        <f t="shared" si="105"/>
        <v>0</v>
      </c>
      <c r="AS124" s="326">
        <f t="shared" si="105"/>
        <v>0</v>
      </c>
      <c r="AT124" s="326">
        <f t="shared" si="105"/>
        <v>0</v>
      </c>
      <c r="AU124" s="326">
        <f t="shared" si="105"/>
        <v>0</v>
      </c>
      <c r="AV124" s="326">
        <f t="shared" si="105"/>
        <v>0</v>
      </c>
      <c r="AW124" s="326">
        <f t="shared" si="105"/>
        <v>0</v>
      </c>
      <c r="AX124" s="326">
        <f t="shared" si="105"/>
        <v>0</v>
      </c>
      <c r="AY124" s="326">
        <f t="shared" si="105"/>
        <v>0</v>
      </c>
      <c r="AZ124" s="326">
        <f t="shared" si="105"/>
        <v>0</v>
      </c>
      <c r="BA124" s="326">
        <f t="shared" si="105"/>
        <v>0</v>
      </c>
      <c r="BB124" s="326">
        <f t="shared" si="105"/>
        <v>0</v>
      </c>
      <c r="BC124" s="326">
        <f t="shared" si="105"/>
        <v>0</v>
      </c>
      <c r="BD124" s="326">
        <f t="shared" si="105"/>
        <v>0</v>
      </c>
      <c r="BE124" s="326">
        <f t="shared" si="105"/>
        <v>0</v>
      </c>
      <c r="BF124" s="326">
        <f t="shared" si="105"/>
        <v>0</v>
      </c>
    </row>
    <row r="125" spans="2:58">
      <c r="B125" s="332"/>
      <c r="C125" s="332"/>
      <c r="D125" s="335"/>
      <c r="E125" s="325" t="s">
        <v>1191</v>
      </c>
      <c r="F125" s="336"/>
      <c r="G125" s="332"/>
      <c r="H125" s="332"/>
      <c r="I125" s="332"/>
      <c r="J125" s="189">
        <f>IFERROR(MAX(0, MIN(L125, IF(DATE(I125, MATCH(H125, {"January","February","March","April","May","June","July","August","September","October","November","December"}, 0), 1) &gt; DATE(2024, 6, 30), 0, DATEDIF(DATE(I125, MATCH(H125, {"January","February","March","April","May","June","July","August","September","October","November","December"}, 0), 1), DATE(2024, 6, 30), "m")))), 0)</f>
        <v>0</v>
      </c>
      <c r="K125" s="189">
        <f>IFERROR(MAX(0, MIN(L125, DATEDIF(DATE(I125, MATCH(H125, {"January","February","March","April","May","June","July","August","September","October","November","December"}, 0), 1), DATE(2025, 6, 30), "m"))), 0)</f>
        <v>0</v>
      </c>
      <c r="L125" s="189">
        <f t="shared" si="38"/>
        <v>0</v>
      </c>
      <c r="M125" s="189">
        <f>IFERROR(INDEX('Drop down options'!$G$1:$G$13, MATCH(H125, 'Drop down options'!$F$1:$F$13, 0)), 0)</f>
        <v>0</v>
      </c>
      <c r="N125" s="352">
        <f t="shared" si="39"/>
        <v>0</v>
      </c>
      <c r="O125" s="326">
        <f t="shared" si="76"/>
        <v>0</v>
      </c>
      <c r="P125" s="193">
        <f t="shared" si="77"/>
        <v>0</v>
      </c>
      <c r="Q125" s="326">
        <f t="shared" si="78"/>
        <v>0</v>
      </c>
      <c r="R125" s="326">
        <f t="shared" si="79"/>
        <v>0</v>
      </c>
      <c r="S125" s="326">
        <f t="shared" ref="S125:BF125" si="106">MAX(0,R125-($N125*12))</f>
        <v>0</v>
      </c>
      <c r="T125" s="326">
        <f t="shared" si="106"/>
        <v>0</v>
      </c>
      <c r="U125" s="326">
        <f t="shared" si="106"/>
        <v>0</v>
      </c>
      <c r="V125" s="326">
        <f t="shared" si="106"/>
        <v>0</v>
      </c>
      <c r="W125" s="326">
        <f t="shared" si="106"/>
        <v>0</v>
      </c>
      <c r="X125" s="326">
        <f t="shared" si="106"/>
        <v>0</v>
      </c>
      <c r="Y125" s="326">
        <f t="shared" si="106"/>
        <v>0</v>
      </c>
      <c r="Z125" s="326">
        <f t="shared" si="106"/>
        <v>0</v>
      </c>
      <c r="AA125" s="326">
        <f t="shared" si="106"/>
        <v>0</v>
      </c>
      <c r="AB125" s="326">
        <f t="shared" si="106"/>
        <v>0</v>
      </c>
      <c r="AC125" s="326">
        <f t="shared" si="106"/>
        <v>0</v>
      </c>
      <c r="AD125" s="326">
        <f t="shared" si="106"/>
        <v>0</v>
      </c>
      <c r="AE125" s="326">
        <f t="shared" si="106"/>
        <v>0</v>
      </c>
      <c r="AF125" s="326">
        <f t="shared" si="106"/>
        <v>0</v>
      </c>
      <c r="AG125" s="326">
        <f t="shared" si="106"/>
        <v>0</v>
      </c>
      <c r="AH125" s="326">
        <f t="shared" si="106"/>
        <v>0</v>
      </c>
      <c r="AI125" s="326">
        <f t="shared" si="106"/>
        <v>0</v>
      </c>
      <c r="AJ125" s="326">
        <f t="shared" si="106"/>
        <v>0</v>
      </c>
      <c r="AK125" s="326">
        <f t="shared" si="106"/>
        <v>0</v>
      </c>
      <c r="AL125" s="326">
        <f t="shared" si="106"/>
        <v>0</v>
      </c>
      <c r="AM125" s="326">
        <f t="shared" si="106"/>
        <v>0</v>
      </c>
      <c r="AN125" s="326">
        <f t="shared" si="106"/>
        <v>0</v>
      </c>
      <c r="AO125" s="326">
        <f t="shared" si="106"/>
        <v>0</v>
      </c>
      <c r="AP125" s="326">
        <f t="shared" si="106"/>
        <v>0</v>
      </c>
      <c r="AQ125" s="326">
        <f t="shared" si="106"/>
        <v>0</v>
      </c>
      <c r="AR125" s="326">
        <f t="shared" si="106"/>
        <v>0</v>
      </c>
      <c r="AS125" s="326">
        <f t="shared" si="106"/>
        <v>0</v>
      </c>
      <c r="AT125" s="326">
        <f t="shared" si="106"/>
        <v>0</v>
      </c>
      <c r="AU125" s="326">
        <f t="shared" si="106"/>
        <v>0</v>
      </c>
      <c r="AV125" s="326">
        <f t="shared" si="106"/>
        <v>0</v>
      </c>
      <c r="AW125" s="326">
        <f t="shared" si="106"/>
        <v>0</v>
      </c>
      <c r="AX125" s="326">
        <f t="shared" si="106"/>
        <v>0</v>
      </c>
      <c r="AY125" s="326">
        <f t="shared" si="106"/>
        <v>0</v>
      </c>
      <c r="AZ125" s="326">
        <f t="shared" si="106"/>
        <v>0</v>
      </c>
      <c r="BA125" s="326">
        <f t="shared" si="106"/>
        <v>0</v>
      </c>
      <c r="BB125" s="326">
        <f t="shared" si="106"/>
        <v>0</v>
      </c>
      <c r="BC125" s="326">
        <f t="shared" si="106"/>
        <v>0</v>
      </c>
      <c r="BD125" s="326">
        <f t="shared" si="106"/>
        <v>0</v>
      </c>
      <c r="BE125" s="326">
        <f t="shared" si="106"/>
        <v>0</v>
      </c>
      <c r="BF125" s="326">
        <f t="shared" si="106"/>
        <v>0</v>
      </c>
    </row>
    <row r="126" spans="2:58">
      <c r="B126" s="332"/>
      <c r="C126" s="332"/>
      <c r="D126" s="335"/>
      <c r="E126" s="325" t="s">
        <v>1191</v>
      </c>
      <c r="F126" s="336"/>
      <c r="G126" s="332"/>
      <c r="H126" s="332"/>
      <c r="I126" s="332"/>
      <c r="J126" s="189">
        <f>IFERROR(MAX(0, MIN(L126, IF(DATE(I126, MATCH(H126, {"January","February","March","April","May","June","July","August","September","October","November","December"}, 0), 1) &gt; DATE(2024, 6, 30), 0, DATEDIF(DATE(I126, MATCH(H126, {"January","February","March","April","May","June","July","August","September","October","November","December"}, 0), 1), DATE(2024, 6, 30), "m")))), 0)</f>
        <v>0</v>
      </c>
      <c r="K126" s="189">
        <f>IFERROR(MAX(0, MIN(L126, DATEDIF(DATE(I126, MATCH(H126, {"January","February","March","April","May","June","July","August","September","October","November","December"}, 0), 1), DATE(2025, 6, 30), "m"))), 0)</f>
        <v>0</v>
      </c>
      <c r="L126" s="189">
        <f t="shared" si="38"/>
        <v>0</v>
      </c>
      <c r="M126" s="189">
        <f>IFERROR(INDEX('Drop down options'!$G$1:$G$13, MATCH(H126, 'Drop down options'!$F$1:$F$13, 0)), 0)</f>
        <v>0</v>
      </c>
      <c r="N126" s="352">
        <f t="shared" si="39"/>
        <v>0</v>
      </c>
      <c r="O126" s="326">
        <f t="shared" si="76"/>
        <v>0</v>
      </c>
      <c r="P126" s="193">
        <f t="shared" si="77"/>
        <v>0</v>
      </c>
      <c r="Q126" s="326">
        <f t="shared" si="78"/>
        <v>0</v>
      </c>
      <c r="R126" s="326">
        <f t="shared" si="79"/>
        <v>0</v>
      </c>
      <c r="S126" s="326">
        <f t="shared" ref="S126:BF126" si="107">MAX(0,R126-($N126*12))</f>
        <v>0</v>
      </c>
      <c r="T126" s="326">
        <f t="shared" si="107"/>
        <v>0</v>
      </c>
      <c r="U126" s="326">
        <f t="shared" si="107"/>
        <v>0</v>
      </c>
      <c r="V126" s="326">
        <f t="shared" si="107"/>
        <v>0</v>
      </c>
      <c r="W126" s="326">
        <f t="shared" si="107"/>
        <v>0</v>
      </c>
      <c r="X126" s="326">
        <f t="shared" si="107"/>
        <v>0</v>
      </c>
      <c r="Y126" s="326">
        <f t="shared" si="107"/>
        <v>0</v>
      </c>
      <c r="Z126" s="326">
        <f t="shared" si="107"/>
        <v>0</v>
      </c>
      <c r="AA126" s="326">
        <f t="shared" si="107"/>
        <v>0</v>
      </c>
      <c r="AB126" s="326">
        <f t="shared" si="107"/>
        <v>0</v>
      </c>
      <c r="AC126" s="326">
        <f t="shared" si="107"/>
        <v>0</v>
      </c>
      <c r="AD126" s="326">
        <f t="shared" si="107"/>
        <v>0</v>
      </c>
      <c r="AE126" s="326">
        <f t="shared" si="107"/>
        <v>0</v>
      </c>
      <c r="AF126" s="326">
        <f t="shared" si="107"/>
        <v>0</v>
      </c>
      <c r="AG126" s="326">
        <f t="shared" si="107"/>
        <v>0</v>
      </c>
      <c r="AH126" s="326">
        <f t="shared" si="107"/>
        <v>0</v>
      </c>
      <c r="AI126" s="326">
        <f t="shared" si="107"/>
        <v>0</v>
      </c>
      <c r="AJ126" s="326">
        <f t="shared" si="107"/>
        <v>0</v>
      </c>
      <c r="AK126" s="326">
        <f t="shared" si="107"/>
        <v>0</v>
      </c>
      <c r="AL126" s="326">
        <f t="shared" si="107"/>
        <v>0</v>
      </c>
      <c r="AM126" s="326">
        <f t="shared" si="107"/>
        <v>0</v>
      </c>
      <c r="AN126" s="326">
        <f t="shared" si="107"/>
        <v>0</v>
      </c>
      <c r="AO126" s="326">
        <f t="shared" si="107"/>
        <v>0</v>
      </c>
      <c r="AP126" s="326">
        <f t="shared" si="107"/>
        <v>0</v>
      </c>
      <c r="AQ126" s="326">
        <f t="shared" si="107"/>
        <v>0</v>
      </c>
      <c r="AR126" s="326">
        <f t="shared" si="107"/>
        <v>0</v>
      </c>
      <c r="AS126" s="326">
        <f t="shared" si="107"/>
        <v>0</v>
      </c>
      <c r="AT126" s="326">
        <f t="shared" si="107"/>
        <v>0</v>
      </c>
      <c r="AU126" s="326">
        <f t="shared" si="107"/>
        <v>0</v>
      </c>
      <c r="AV126" s="326">
        <f t="shared" si="107"/>
        <v>0</v>
      </c>
      <c r="AW126" s="326">
        <f t="shared" si="107"/>
        <v>0</v>
      </c>
      <c r="AX126" s="326">
        <f t="shared" si="107"/>
        <v>0</v>
      </c>
      <c r="AY126" s="326">
        <f t="shared" si="107"/>
        <v>0</v>
      </c>
      <c r="AZ126" s="326">
        <f t="shared" si="107"/>
        <v>0</v>
      </c>
      <c r="BA126" s="326">
        <f t="shared" si="107"/>
        <v>0</v>
      </c>
      <c r="BB126" s="326">
        <f t="shared" si="107"/>
        <v>0</v>
      </c>
      <c r="BC126" s="326">
        <f t="shared" si="107"/>
        <v>0</v>
      </c>
      <c r="BD126" s="326">
        <f t="shared" si="107"/>
        <v>0</v>
      </c>
      <c r="BE126" s="326">
        <f t="shared" si="107"/>
        <v>0</v>
      </c>
      <c r="BF126" s="326">
        <f t="shared" si="107"/>
        <v>0</v>
      </c>
    </row>
    <row r="127" spans="2:58">
      <c r="B127" s="332"/>
      <c r="C127" s="332"/>
      <c r="D127" s="335"/>
      <c r="E127" s="325" t="s">
        <v>1191</v>
      </c>
      <c r="F127" s="336"/>
      <c r="G127" s="332"/>
      <c r="H127" s="332"/>
      <c r="I127" s="332"/>
      <c r="J127" s="189">
        <f>IFERROR(MAX(0, MIN(L127, IF(DATE(I127, MATCH(H127, {"January","February","March","April","May","June","July","August","September","October","November","December"}, 0), 1) &gt; DATE(2024, 6, 30), 0, DATEDIF(DATE(I127, MATCH(H127, {"January","February","March","April","May","June","July","August","September","October","November","December"}, 0), 1), DATE(2024, 6, 30), "m")))), 0)</f>
        <v>0</v>
      </c>
      <c r="K127" s="189">
        <f>IFERROR(MAX(0, MIN(L127, DATEDIF(DATE(I127, MATCH(H127, {"January","February","March","April","May","June","July","August","September","October","November","December"}, 0), 1), DATE(2025, 6, 30), "m"))), 0)</f>
        <v>0</v>
      </c>
      <c r="L127" s="189">
        <f t="shared" si="38"/>
        <v>0</v>
      </c>
      <c r="M127" s="189">
        <f>IFERROR(INDEX('Drop down options'!$G$1:$G$13, MATCH(H127, 'Drop down options'!$F$1:$F$13, 0)), 0)</f>
        <v>0</v>
      </c>
      <c r="N127" s="352">
        <f t="shared" si="39"/>
        <v>0</v>
      </c>
      <c r="O127" s="326">
        <f t="shared" si="76"/>
        <v>0</v>
      </c>
      <c r="P127" s="193">
        <f t="shared" si="77"/>
        <v>0</v>
      </c>
      <c r="Q127" s="326">
        <f t="shared" si="78"/>
        <v>0</v>
      </c>
      <c r="R127" s="326">
        <f t="shared" si="79"/>
        <v>0</v>
      </c>
      <c r="S127" s="326">
        <f t="shared" ref="S127:BF127" si="108">MAX(0,R127-($N127*12))</f>
        <v>0</v>
      </c>
      <c r="T127" s="326">
        <f t="shared" si="108"/>
        <v>0</v>
      </c>
      <c r="U127" s="326">
        <f t="shared" si="108"/>
        <v>0</v>
      </c>
      <c r="V127" s="326">
        <f t="shared" si="108"/>
        <v>0</v>
      </c>
      <c r="W127" s="326">
        <f t="shared" si="108"/>
        <v>0</v>
      </c>
      <c r="X127" s="326">
        <f t="shared" si="108"/>
        <v>0</v>
      </c>
      <c r="Y127" s="326">
        <f t="shared" si="108"/>
        <v>0</v>
      </c>
      <c r="Z127" s="326">
        <f t="shared" si="108"/>
        <v>0</v>
      </c>
      <c r="AA127" s="326">
        <f t="shared" si="108"/>
        <v>0</v>
      </c>
      <c r="AB127" s="326">
        <f t="shared" si="108"/>
        <v>0</v>
      </c>
      <c r="AC127" s="326">
        <f t="shared" si="108"/>
        <v>0</v>
      </c>
      <c r="AD127" s="326">
        <f t="shared" si="108"/>
        <v>0</v>
      </c>
      <c r="AE127" s="326">
        <f t="shared" si="108"/>
        <v>0</v>
      </c>
      <c r="AF127" s="326">
        <f t="shared" si="108"/>
        <v>0</v>
      </c>
      <c r="AG127" s="326">
        <f t="shared" si="108"/>
        <v>0</v>
      </c>
      <c r="AH127" s="326">
        <f t="shared" si="108"/>
        <v>0</v>
      </c>
      <c r="AI127" s="326">
        <f t="shared" si="108"/>
        <v>0</v>
      </c>
      <c r="AJ127" s="326">
        <f t="shared" si="108"/>
        <v>0</v>
      </c>
      <c r="AK127" s="326">
        <f t="shared" si="108"/>
        <v>0</v>
      </c>
      <c r="AL127" s="326">
        <f t="shared" si="108"/>
        <v>0</v>
      </c>
      <c r="AM127" s="326">
        <f t="shared" si="108"/>
        <v>0</v>
      </c>
      <c r="AN127" s="326">
        <f t="shared" si="108"/>
        <v>0</v>
      </c>
      <c r="AO127" s="326">
        <f t="shared" si="108"/>
        <v>0</v>
      </c>
      <c r="AP127" s="326">
        <f t="shared" si="108"/>
        <v>0</v>
      </c>
      <c r="AQ127" s="326">
        <f t="shared" si="108"/>
        <v>0</v>
      </c>
      <c r="AR127" s="326">
        <f t="shared" si="108"/>
        <v>0</v>
      </c>
      <c r="AS127" s="326">
        <f t="shared" si="108"/>
        <v>0</v>
      </c>
      <c r="AT127" s="326">
        <f t="shared" si="108"/>
        <v>0</v>
      </c>
      <c r="AU127" s="326">
        <f t="shared" si="108"/>
        <v>0</v>
      </c>
      <c r="AV127" s="326">
        <f t="shared" si="108"/>
        <v>0</v>
      </c>
      <c r="AW127" s="326">
        <f t="shared" si="108"/>
        <v>0</v>
      </c>
      <c r="AX127" s="326">
        <f t="shared" si="108"/>
        <v>0</v>
      </c>
      <c r="AY127" s="326">
        <f t="shared" si="108"/>
        <v>0</v>
      </c>
      <c r="AZ127" s="326">
        <f t="shared" si="108"/>
        <v>0</v>
      </c>
      <c r="BA127" s="326">
        <f t="shared" si="108"/>
        <v>0</v>
      </c>
      <c r="BB127" s="326">
        <f t="shared" si="108"/>
        <v>0</v>
      </c>
      <c r="BC127" s="326">
        <f t="shared" si="108"/>
        <v>0</v>
      </c>
      <c r="BD127" s="326">
        <f t="shared" si="108"/>
        <v>0</v>
      </c>
      <c r="BE127" s="326">
        <f t="shared" si="108"/>
        <v>0</v>
      </c>
      <c r="BF127" s="326">
        <f t="shared" si="108"/>
        <v>0</v>
      </c>
    </row>
    <row r="128" spans="2:58">
      <c r="B128" s="332"/>
      <c r="C128" s="332"/>
      <c r="D128" s="335"/>
      <c r="E128" s="325" t="s">
        <v>1191</v>
      </c>
      <c r="F128" s="336"/>
      <c r="G128" s="332"/>
      <c r="H128" s="332"/>
      <c r="I128" s="332"/>
      <c r="J128" s="189">
        <f>IFERROR(MAX(0, MIN(L128, IF(DATE(I128, MATCH(H128, {"January","February","March","April","May","June","July","August","September","October","November","December"}, 0), 1) &gt; DATE(2024, 6, 30), 0, DATEDIF(DATE(I128, MATCH(H128, {"January","February","March","April","May","June","July","August","September","October","November","December"}, 0), 1), DATE(2024, 6, 30), "m")))), 0)</f>
        <v>0</v>
      </c>
      <c r="K128" s="189">
        <f>IFERROR(MAX(0, MIN(L128, DATEDIF(DATE(I128, MATCH(H128, {"January","February","March","April","May","June","July","August","September","October","November","December"}, 0), 1), DATE(2025, 6, 30), "m"))), 0)</f>
        <v>0</v>
      </c>
      <c r="L128" s="189">
        <f t="shared" si="38"/>
        <v>0</v>
      </c>
      <c r="M128" s="189">
        <f>IFERROR(INDEX('Drop down options'!$G$1:$G$13, MATCH(H128, 'Drop down options'!$F$1:$F$13, 0)), 0)</f>
        <v>0</v>
      </c>
      <c r="N128" s="352">
        <f t="shared" si="39"/>
        <v>0</v>
      </c>
      <c r="O128" s="326">
        <f t="shared" si="76"/>
        <v>0</v>
      </c>
      <c r="P128" s="193">
        <f t="shared" si="77"/>
        <v>0</v>
      </c>
      <c r="Q128" s="326">
        <f t="shared" si="78"/>
        <v>0</v>
      </c>
      <c r="R128" s="326">
        <f t="shared" si="79"/>
        <v>0</v>
      </c>
      <c r="S128" s="326">
        <f t="shared" ref="S128:BF128" si="109">MAX(0,R128-($N128*12))</f>
        <v>0</v>
      </c>
      <c r="T128" s="326">
        <f t="shared" si="109"/>
        <v>0</v>
      </c>
      <c r="U128" s="326">
        <f t="shared" si="109"/>
        <v>0</v>
      </c>
      <c r="V128" s="326">
        <f t="shared" si="109"/>
        <v>0</v>
      </c>
      <c r="W128" s="326">
        <f t="shared" si="109"/>
        <v>0</v>
      </c>
      <c r="X128" s="326">
        <f t="shared" si="109"/>
        <v>0</v>
      </c>
      <c r="Y128" s="326">
        <f t="shared" si="109"/>
        <v>0</v>
      </c>
      <c r="Z128" s="326">
        <f t="shared" si="109"/>
        <v>0</v>
      </c>
      <c r="AA128" s="326">
        <f t="shared" si="109"/>
        <v>0</v>
      </c>
      <c r="AB128" s="326">
        <f t="shared" si="109"/>
        <v>0</v>
      </c>
      <c r="AC128" s="326">
        <f t="shared" si="109"/>
        <v>0</v>
      </c>
      <c r="AD128" s="326">
        <f t="shared" si="109"/>
        <v>0</v>
      </c>
      <c r="AE128" s="326">
        <f t="shared" si="109"/>
        <v>0</v>
      </c>
      <c r="AF128" s="326">
        <f t="shared" si="109"/>
        <v>0</v>
      </c>
      <c r="AG128" s="326">
        <f t="shared" si="109"/>
        <v>0</v>
      </c>
      <c r="AH128" s="326">
        <f t="shared" si="109"/>
        <v>0</v>
      </c>
      <c r="AI128" s="326">
        <f t="shared" si="109"/>
        <v>0</v>
      </c>
      <c r="AJ128" s="326">
        <f t="shared" si="109"/>
        <v>0</v>
      </c>
      <c r="AK128" s="326">
        <f t="shared" si="109"/>
        <v>0</v>
      </c>
      <c r="AL128" s="326">
        <f t="shared" si="109"/>
        <v>0</v>
      </c>
      <c r="AM128" s="326">
        <f t="shared" si="109"/>
        <v>0</v>
      </c>
      <c r="AN128" s="326">
        <f t="shared" si="109"/>
        <v>0</v>
      </c>
      <c r="AO128" s="326">
        <f t="shared" si="109"/>
        <v>0</v>
      </c>
      <c r="AP128" s="326">
        <f t="shared" si="109"/>
        <v>0</v>
      </c>
      <c r="AQ128" s="326">
        <f t="shared" si="109"/>
        <v>0</v>
      </c>
      <c r="AR128" s="326">
        <f t="shared" si="109"/>
        <v>0</v>
      </c>
      <c r="AS128" s="326">
        <f t="shared" si="109"/>
        <v>0</v>
      </c>
      <c r="AT128" s="326">
        <f t="shared" si="109"/>
        <v>0</v>
      </c>
      <c r="AU128" s="326">
        <f t="shared" si="109"/>
        <v>0</v>
      </c>
      <c r="AV128" s="326">
        <f t="shared" si="109"/>
        <v>0</v>
      </c>
      <c r="AW128" s="326">
        <f t="shared" si="109"/>
        <v>0</v>
      </c>
      <c r="AX128" s="326">
        <f t="shared" si="109"/>
        <v>0</v>
      </c>
      <c r="AY128" s="326">
        <f t="shared" si="109"/>
        <v>0</v>
      </c>
      <c r="AZ128" s="326">
        <f t="shared" si="109"/>
        <v>0</v>
      </c>
      <c r="BA128" s="326">
        <f t="shared" si="109"/>
        <v>0</v>
      </c>
      <c r="BB128" s="326">
        <f t="shared" si="109"/>
        <v>0</v>
      </c>
      <c r="BC128" s="326">
        <f t="shared" si="109"/>
        <v>0</v>
      </c>
      <c r="BD128" s="326">
        <f t="shared" si="109"/>
        <v>0</v>
      </c>
      <c r="BE128" s="326">
        <f t="shared" si="109"/>
        <v>0</v>
      </c>
      <c r="BF128" s="326">
        <f t="shared" si="109"/>
        <v>0</v>
      </c>
    </row>
    <row r="129" spans="2:58">
      <c r="B129" s="332"/>
      <c r="C129" s="332"/>
      <c r="D129" s="335"/>
      <c r="E129" s="325" t="s">
        <v>1191</v>
      </c>
      <c r="F129" s="336"/>
      <c r="G129" s="332"/>
      <c r="H129" s="332"/>
      <c r="I129" s="332"/>
      <c r="J129" s="189">
        <f>IFERROR(MAX(0, MIN(L129, IF(DATE(I129, MATCH(H129, {"January","February","March","April","May","June","July","August","September","October","November","December"}, 0), 1) &gt; DATE(2024, 6, 30), 0, DATEDIF(DATE(I129, MATCH(H129, {"January","February","March","April","May","June","July","August","September","October","November","December"}, 0), 1), DATE(2024, 6, 30), "m")))), 0)</f>
        <v>0</v>
      </c>
      <c r="K129" s="189">
        <f>IFERROR(MAX(0, MIN(L129, DATEDIF(DATE(I129, MATCH(H129, {"January","February","March","April","May","June","July","August","September","October","November","December"}, 0), 1), DATE(2025, 6, 30), "m"))), 0)</f>
        <v>0</v>
      </c>
      <c r="L129" s="189">
        <f t="shared" si="38"/>
        <v>0</v>
      </c>
      <c r="M129" s="189">
        <f>IFERROR(INDEX('Drop down options'!$G$1:$G$13, MATCH(H129, 'Drop down options'!$F$1:$F$13, 0)), 0)</f>
        <v>0</v>
      </c>
      <c r="N129" s="352">
        <f t="shared" si="39"/>
        <v>0</v>
      </c>
      <c r="O129" s="326">
        <f t="shared" si="76"/>
        <v>0</v>
      </c>
      <c r="P129" s="193">
        <f t="shared" si="77"/>
        <v>0</v>
      </c>
      <c r="Q129" s="326">
        <f t="shared" si="78"/>
        <v>0</v>
      </c>
      <c r="R129" s="326">
        <f t="shared" si="79"/>
        <v>0</v>
      </c>
      <c r="S129" s="326">
        <f t="shared" ref="S129:BF129" si="110">MAX(0,R129-($N129*12))</f>
        <v>0</v>
      </c>
      <c r="T129" s="326">
        <f t="shared" si="110"/>
        <v>0</v>
      </c>
      <c r="U129" s="326">
        <f t="shared" si="110"/>
        <v>0</v>
      </c>
      <c r="V129" s="326">
        <f t="shared" si="110"/>
        <v>0</v>
      </c>
      <c r="W129" s="326">
        <f t="shared" si="110"/>
        <v>0</v>
      </c>
      <c r="X129" s="326">
        <f t="shared" si="110"/>
        <v>0</v>
      </c>
      <c r="Y129" s="326">
        <f t="shared" si="110"/>
        <v>0</v>
      </c>
      <c r="Z129" s="326">
        <f t="shared" si="110"/>
        <v>0</v>
      </c>
      <c r="AA129" s="326">
        <f t="shared" si="110"/>
        <v>0</v>
      </c>
      <c r="AB129" s="326">
        <f t="shared" si="110"/>
        <v>0</v>
      </c>
      <c r="AC129" s="326">
        <f t="shared" si="110"/>
        <v>0</v>
      </c>
      <c r="AD129" s="326">
        <f t="shared" si="110"/>
        <v>0</v>
      </c>
      <c r="AE129" s="326">
        <f t="shared" si="110"/>
        <v>0</v>
      </c>
      <c r="AF129" s="326">
        <f t="shared" si="110"/>
        <v>0</v>
      </c>
      <c r="AG129" s="326">
        <f t="shared" si="110"/>
        <v>0</v>
      </c>
      <c r="AH129" s="326">
        <f t="shared" si="110"/>
        <v>0</v>
      </c>
      <c r="AI129" s="326">
        <f t="shared" si="110"/>
        <v>0</v>
      </c>
      <c r="AJ129" s="326">
        <f t="shared" si="110"/>
        <v>0</v>
      </c>
      <c r="AK129" s="326">
        <f t="shared" si="110"/>
        <v>0</v>
      </c>
      <c r="AL129" s="326">
        <f t="shared" si="110"/>
        <v>0</v>
      </c>
      <c r="AM129" s="326">
        <f t="shared" si="110"/>
        <v>0</v>
      </c>
      <c r="AN129" s="326">
        <f t="shared" si="110"/>
        <v>0</v>
      </c>
      <c r="AO129" s="326">
        <f t="shared" si="110"/>
        <v>0</v>
      </c>
      <c r="AP129" s="326">
        <f t="shared" si="110"/>
        <v>0</v>
      </c>
      <c r="AQ129" s="326">
        <f t="shared" si="110"/>
        <v>0</v>
      </c>
      <c r="AR129" s="326">
        <f t="shared" si="110"/>
        <v>0</v>
      </c>
      <c r="AS129" s="326">
        <f t="shared" si="110"/>
        <v>0</v>
      </c>
      <c r="AT129" s="326">
        <f t="shared" si="110"/>
        <v>0</v>
      </c>
      <c r="AU129" s="326">
        <f t="shared" si="110"/>
        <v>0</v>
      </c>
      <c r="AV129" s="326">
        <f t="shared" si="110"/>
        <v>0</v>
      </c>
      <c r="AW129" s="326">
        <f t="shared" si="110"/>
        <v>0</v>
      </c>
      <c r="AX129" s="326">
        <f t="shared" si="110"/>
        <v>0</v>
      </c>
      <c r="AY129" s="326">
        <f t="shared" si="110"/>
        <v>0</v>
      </c>
      <c r="AZ129" s="326">
        <f t="shared" si="110"/>
        <v>0</v>
      </c>
      <c r="BA129" s="326">
        <f t="shared" si="110"/>
        <v>0</v>
      </c>
      <c r="BB129" s="326">
        <f t="shared" si="110"/>
        <v>0</v>
      </c>
      <c r="BC129" s="326">
        <f t="shared" si="110"/>
        <v>0</v>
      </c>
      <c r="BD129" s="326">
        <f t="shared" si="110"/>
        <v>0</v>
      </c>
      <c r="BE129" s="326">
        <f t="shared" si="110"/>
        <v>0</v>
      </c>
      <c r="BF129" s="326">
        <f t="shared" si="110"/>
        <v>0</v>
      </c>
    </row>
    <row r="130" spans="2:58">
      <c r="B130" s="332"/>
      <c r="C130" s="332"/>
      <c r="D130" s="335"/>
      <c r="E130" s="325" t="s">
        <v>1191</v>
      </c>
      <c r="F130" s="336"/>
      <c r="G130" s="332"/>
      <c r="H130" s="332"/>
      <c r="I130" s="332"/>
      <c r="J130" s="189">
        <f>IFERROR(MAX(0, MIN(L130, IF(DATE(I130, MATCH(H130, {"January","February","March","April","May","June","July","August","September","October","November","December"}, 0), 1) &gt; DATE(2024, 6, 30), 0, DATEDIF(DATE(I130, MATCH(H130, {"January","February","March","April","May","June","July","August","September","October","November","December"}, 0), 1), DATE(2024, 6, 30), "m")))), 0)</f>
        <v>0</v>
      </c>
      <c r="K130" s="189">
        <f>IFERROR(MAX(0, MIN(L130, DATEDIF(DATE(I130, MATCH(H130, {"January","February","March","April","May","June","July","August","September","October","November","December"}, 0), 1), DATE(2025, 6, 30), "m"))), 0)</f>
        <v>0</v>
      </c>
      <c r="L130" s="189">
        <f t="shared" si="38"/>
        <v>0</v>
      </c>
      <c r="M130" s="189">
        <f>IFERROR(INDEX('Drop down options'!$G$1:$G$13, MATCH(H130, 'Drop down options'!$F$1:$F$13, 0)), 0)</f>
        <v>0</v>
      </c>
      <c r="N130" s="352">
        <f t="shared" si="39"/>
        <v>0</v>
      </c>
      <c r="O130" s="326">
        <f t="shared" si="76"/>
        <v>0</v>
      </c>
      <c r="P130" s="193">
        <f t="shared" si="77"/>
        <v>0</v>
      </c>
      <c r="Q130" s="326">
        <f t="shared" si="78"/>
        <v>0</v>
      </c>
      <c r="R130" s="326">
        <f t="shared" si="79"/>
        <v>0</v>
      </c>
      <c r="S130" s="326">
        <f t="shared" ref="S130:BF130" si="111">MAX(0,R130-($N130*12))</f>
        <v>0</v>
      </c>
      <c r="T130" s="326">
        <f t="shared" si="111"/>
        <v>0</v>
      </c>
      <c r="U130" s="326">
        <f t="shared" si="111"/>
        <v>0</v>
      </c>
      <c r="V130" s="326">
        <f t="shared" si="111"/>
        <v>0</v>
      </c>
      <c r="W130" s="326">
        <f t="shared" si="111"/>
        <v>0</v>
      </c>
      <c r="X130" s="326">
        <f t="shared" si="111"/>
        <v>0</v>
      </c>
      <c r="Y130" s="326">
        <f t="shared" si="111"/>
        <v>0</v>
      </c>
      <c r="Z130" s="326">
        <f t="shared" si="111"/>
        <v>0</v>
      </c>
      <c r="AA130" s="326">
        <f t="shared" si="111"/>
        <v>0</v>
      </c>
      <c r="AB130" s="326">
        <f t="shared" si="111"/>
        <v>0</v>
      </c>
      <c r="AC130" s="326">
        <f t="shared" si="111"/>
        <v>0</v>
      </c>
      <c r="AD130" s="326">
        <f t="shared" si="111"/>
        <v>0</v>
      </c>
      <c r="AE130" s="326">
        <f t="shared" si="111"/>
        <v>0</v>
      </c>
      <c r="AF130" s="326">
        <f t="shared" si="111"/>
        <v>0</v>
      </c>
      <c r="AG130" s="326">
        <f t="shared" si="111"/>
        <v>0</v>
      </c>
      <c r="AH130" s="326">
        <f t="shared" si="111"/>
        <v>0</v>
      </c>
      <c r="AI130" s="326">
        <f t="shared" si="111"/>
        <v>0</v>
      </c>
      <c r="AJ130" s="326">
        <f t="shared" si="111"/>
        <v>0</v>
      </c>
      <c r="AK130" s="326">
        <f t="shared" si="111"/>
        <v>0</v>
      </c>
      <c r="AL130" s="326">
        <f t="shared" si="111"/>
        <v>0</v>
      </c>
      <c r="AM130" s="326">
        <f t="shared" si="111"/>
        <v>0</v>
      </c>
      <c r="AN130" s="326">
        <f t="shared" si="111"/>
        <v>0</v>
      </c>
      <c r="AO130" s="326">
        <f t="shared" si="111"/>
        <v>0</v>
      </c>
      <c r="AP130" s="326">
        <f t="shared" si="111"/>
        <v>0</v>
      </c>
      <c r="AQ130" s="326">
        <f t="shared" si="111"/>
        <v>0</v>
      </c>
      <c r="AR130" s="326">
        <f t="shared" si="111"/>
        <v>0</v>
      </c>
      <c r="AS130" s="326">
        <f t="shared" si="111"/>
        <v>0</v>
      </c>
      <c r="AT130" s="326">
        <f t="shared" si="111"/>
        <v>0</v>
      </c>
      <c r="AU130" s="326">
        <f t="shared" si="111"/>
        <v>0</v>
      </c>
      <c r="AV130" s="326">
        <f t="shared" si="111"/>
        <v>0</v>
      </c>
      <c r="AW130" s="326">
        <f t="shared" si="111"/>
        <v>0</v>
      </c>
      <c r="AX130" s="326">
        <f t="shared" si="111"/>
        <v>0</v>
      </c>
      <c r="AY130" s="326">
        <f t="shared" si="111"/>
        <v>0</v>
      </c>
      <c r="AZ130" s="326">
        <f t="shared" si="111"/>
        <v>0</v>
      </c>
      <c r="BA130" s="326">
        <f t="shared" si="111"/>
        <v>0</v>
      </c>
      <c r="BB130" s="326">
        <f t="shared" si="111"/>
        <v>0</v>
      </c>
      <c r="BC130" s="326">
        <f t="shared" si="111"/>
        <v>0</v>
      </c>
      <c r="BD130" s="326">
        <f t="shared" si="111"/>
        <v>0</v>
      </c>
      <c r="BE130" s="326">
        <f t="shared" si="111"/>
        <v>0</v>
      </c>
      <c r="BF130" s="326">
        <f t="shared" si="111"/>
        <v>0</v>
      </c>
    </row>
    <row r="131" spans="2:58">
      <c r="B131" s="332"/>
      <c r="C131" s="332"/>
      <c r="D131" s="335"/>
      <c r="E131" s="325" t="s">
        <v>1191</v>
      </c>
      <c r="F131" s="336"/>
      <c r="G131" s="332"/>
      <c r="H131" s="332"/>
      <c r="I131" s="332"/>
      <c r="J131" s="189">
        <f>IFERROR(MAX(0, MIN(L131, IF(DATE(I131, MATCH(H131, {"January","February","March","April","May","June","July","August","September","October","November","December"}, 0), 1) &gt; DATE(2024, 6, 30), 0, DATEDIF(DATE(I131, MATCH(H131, {"January","February","March","April","May","June","July","August","September","October","November","December"}, 0), 1), DATE(2024, 6, 30), "m")))), 0)</f>
        <v>0</v>
      </c>
      <c r="K131" s="189">
        <f>IFERROR(MAX(0, MIN(L131, DATEDIF(DATE(I131, MATCH(H131, {"January","February","March","April","May","June","July","August","September","October","November","December"}, 0), 1), DATE(2025, 6, 30), "m"))), 0)</f>
        <v>0</v>
      </c>
      <c r="L131" s="189">
        <f t="shared" ref="L131:L194" si="112">G131*12</f>
        <v>0</v>
      </c>
      <c r="M131" s="189">
        <f>IFERROR(INDEX('Drop down options'!$G$1:$G$13, MATCH(H131, 'Drop down options'!$F$1:$F$13, 0)), 0)</f>
        <v>0</v>
      </c>
      <c r="N131" s="352">
        <f t="shared" ref="N131:N194" si="113">IFERROR((F131 / G131) / 12, 0)</f>
        <v>0</v>
      </c>
      <c r="O131" s="326">
        <f t="shared" ref="O131:O162" si="114">F131-(J131*N131)</f>
        <v>0</v>
      </c>
      <c r="P131" s="193">
        <f t="shared" ref="P131:P162" si="115">O131-R131</f>
        <v>0</v>
      </c>
      <c r="Q131" s="326">
        <f t="shared" ref="Q131:Q162" si="116">F131-R131</f>
        <v>0</v>
      </c>
      <c r="R131" s="326">
        <f t="shared" ref="R131:R162" si="117">F131-(K131*N131)</f>
        <v>0</v>
      </c>
      <c r="S131" s="326">
        <f t="shared" ref="S131:BF131" si="118">MAX(0,R131-($N131*12))</f>
        <v>0</v>
      </c>
      <c r="T131" s="326">
        <f t="shared" si="118"/>
        <v>0</v>
      </c>
      <c r="U131" s="326">
        <f t="shared" si="118"/>
        <v>0</v>
      </c>
      <c r="V131" s="326">
        <f t="shared" si="118"/>
        <v>0</v>
      </c>
      <c r="W131" s="326">
        <f t="shared" si="118"/>
        <v>0</v>
      </c>
      <c r="X131" s="326">
        <f t="shared" si="118"/>
        <v>0</v>
      </c>
      <c r="Y131" s="326">
        <f t="shared" si="118"/>
        <v>0</v>
      </c>
      <c r="Z131" s="326">
        <f t="shared" si="118"/>
        <v>0</v>
      </c>
      <c r="AA131" s="326">
        <f t="shared" si="118"/>
        <v>0</v>
      </c>
      <c r="AB131" s="326">
        <f t="shared" si="118"/>
        <v>0</v>
      </c>
      <c r="AC131" s="326">
        <f t="shared" si="118"/>
        <v>0</v>
      </c>
      <c r="AD131" s="326">
        <f t="shared" si="118"/>
        <v>0</v>
      </c>
      <c r="AE131" s="326">
        <f t="shared" si="118"/>
        <v>0</v>
      </c>
      <c r="AF131" s="326">
        <f t="shared" si="118"/>
        <v>0</v>
      </c>
      <c r="AG131" s="326">
        <f t="shared" si="118"/>
        <v>0</v>
      </c>
      <c r="AH131" s="326">
        <f t="shared" si="118"/>
        <v>0</v>
      </c>
      <c r="AI131" s="326">
        <f t="shared" si="118"/>
        <v>0</v>
      </c>
      <c r="AJ131" s="326">
        <f t="shared" si="118"/>
        <v>0</v>
      </c>
      <c r="AK131" s="326">
        <f t="shared" si="118"/>
        <v>0</v>
      </c>
      <c r="AL131" s="326">
        <f t="shared" si="118"/>
        <v>0</v>
      </c>
      <c r="AM131" s="326">
        <f t="shared" si="118"/>
        <v>0</v>
      </c>
      <c r="AN131" s="326">
        <f t="shared" si="118"/>
        <v>0</v>
      </c>
      <c r="AO131" s="326">
        <f t="shared" si="118"/>
        <v>0</v>
      </c>
      <c r="AP131" s="326">
        <f t="shared" si="118"/>
        <v>0</v>
      </c>
      <c r="AQ131" s="326">
        <f t="shared" si="118"/>
        <v>0</v>
      </c>
      <c r="AR131" s="326">
        <f t="shared" si="118"/>
        <v>0</v>
      </c>
      <c r="AS131" s="326">
        <f t="shared" si="118"/>
        <v>0</v>
      </c>
      <c r="AT131" s="326">
        <f t="shared" si="118"/>
        <v>0</v>
      </c>
      <c r="AU131" s="326">
        <f t="shared" si="118"/>
        <v>0</v>
      </c>
      <c r="AV131" s="326">
        <f t="shared" si="118"/>
        <v>0</v>
      </c>
      <c r="AW131" s="326">
        <f t="shared" si="118"/>
        <v>0</v>
      </c>
      <c r="AX131" s="326">
        <f t="shared" si="118"/>
        <v>0</v>
      </c>
      <c r="AY131" s="326">
        <f t="shared" si="118"/>
        <v>0</v>
      </c>
      <c r="AZ131" s="326">
        <f t="shared" si="118"/>
        <v>0</v>
      </c>
      <c r="BA131" s="326">
        <f t="shared" si="118"/>
        <v>0</v>
      </c>
      <c r="BB131" s="326">
        <f t="shared" si="118"/>
        <v>0</v>
      </c>
      <c r="BC131" s="326">
        <f t="shared" si="118"/>
        <v>0</v>
      </c>
      <c r="BD131" s="326">
        <f t="shared" si="118"/>
        <v>0</v>
      </c>
      <c r="BE131" s="326">
        <f t="shared" si="118"/>
        <v>0</v>
      </c>
      <c r="BF131" s="326">
        <f t="shared" si="118"/>
        <v>0</v>
      </c>
    </row>
    <row r="132" spans="2:58">
      <c r="B132" s="332"/>
      <c r="C132" s="332"/>
      <c r="D132" s="335"/>
      <c r="E132" s="325" t="s">
        <v>1191</v>
      </c>
      <c r="F132" s="336"/>
      <c r="G132" s="332"/>
      <c r="H132" s="332"/>
      <c r="I132" s="332"/>
      <c r="J132" s="189">
        <f>IFERROR(MAX(0, MIN(L132, IF(DATE(I132, MATCH(H132, {"January","February","March","April","May","June","July","August","September","October","November","December"}, 0), 1) &gt; DATE(2024, 6, 30), 0, DATEDIF(DATE(I132, MATCH(H132, {"January","February","March","April","May","June","July","August","September","October","November","December"}, 0), 1), DATE(2024, 6, 30), "m")))), 0)</f>
        <v>0</v>
      </c>
      <c r="K132" s="189">
        <f>IFERROR(MAX(0, MIN(L132, DATEDIF(DATE(I132, MATCH(H132, {"January","February","March","April","May","June","July","August","September","October","November","December"}, 0), 1), DATE(2025, 6, 30), "m"))), 0)</f>
        <v>0</v>
      </c>
      <c r="L132" s="189">
        <f t="shared" si="112"/>
        <v>0</v>
      </c>
      <c r="M132" s="189">
        <f>IFERROR(INDEX('Drop down options'!$G$1:$G$13, MATCH(H132, 'Drop down options'!$F$1:$F$13, 0)), 0)</f>
        <v>0</v>
      </c>
      <c r="N132" s="352">
        <f t="shared" si="113"/>
        <v>0</v>
      </c>
      <c r="O132" s="326">
        <f t="shared" si="114"/>
        <v>0</v>
      </c>
      <c r="P132" s="193">
        <f t="shared" si="115"/>
        <v>0</v>
      </c>
      <c r="Q132" s="326">
        <f t="shared" si="116"/>
        <v>0</v>
      </c>
      <c r="R132" s="326">
        <f t="shared" si="117"/>
        <v>0</v>
      </c>
      <c r="S132" s="326">
        <f t="shared" ref="S132:BF132" si="119">MAX(0,R132-($N132*12))</f>
        <v>0</v>
      </c>
      <c r="T132" s="326">
        <f t="shared" si="119"/>
        <v>0</v>
      </c>
      <c r="U132" s="326">
        <f t="shared" si="119"/>
        <v>0</v>
      </c>
      <c r="V132" s="326">
        <f t="shared" si="119"/>
        <v>0</v>
      </c>
      <c r="W132" s="326">
        <f t="shared" si="119"/>
        <v>0</v>
      </c>
      <c r="X132" s="326">
        <f t="shared" si="119"/>
        <v>0</v>
      </c>
      <c r="Y132" s="326">
        <f t="shared" si="119"/>
        <v>0</v>
      </c>
      <c r="Z132" s="326">
        <f t="shared" si="119"/>
        <v>0</v>
      </c>
      <c r="AA132" s="326">
        <f t="shared" si="119"/>
        <v>0</v>
      </c>
      <c r="AB132" s="326">
        <f t="shared" si="119"/>
        <v>0</v>
      </c>
      <c r="AC132" s="326">
        <f t="shared" si="119"/>
        <v>0</v>
      </c>
      <c r="AD132" s="326">
        <f t="shared" si="119"/>
        <v>0</v>
      </c>
      <c r="AE132" s="326">
        <f t="shared" si="119"/>
        <v>0</v>
      </c>
      <c r="AF132" s="326">
        <f t="shared" si="119"/>
        <v>0</v>
      </c>
      <c r="AG132" s="326">
        <f t="shared" si="119"/>
        <v>0</v>
      </c>
      <c r="AH132" s="326">
        <f t="shared" si="119"/>
        <v>0</v>
      </c>
      <c r="AI132" s="326">
        <f t="shared" si="119"/>
        <v>0</v>
      </c>
      <c r="AJ132" s="326">
        <f t="shared" si="119"/>
        <v>0</v>
      </c>
      <c r="AK132" s="326">
        <f t="shared" si="119"/>
        <v>0</v>
      </c>
      <c r="AL132" s="326">
        <f t="shared" si="119"/>
        <v>0</v>
      </c>
      <c r="AM132" s="326">
        <f t="shared" si="119"/>
        <v>0</v>
      </c>
      <c r="AN132" s="326">
        <f t="shared" si="119"/>
        <v>0</v>
      </c>
      <c r="AO132" s="326">
        <f t="shared" si="119"/>
        <v>0</v>
      </c>
      <c r="AP132" s="326">
        <f t="shared" si="119"/>
        <v>0</v>
      </c>
      <c r="AQ132" s="326">
        <f t="shared" si="119"/>
        <v>0</v>
      </c>
      <c r="AR132" s="326">
        <f t="shared" si="119"/>
        <v>0</v>
      </c>
      <c r="AS132" s="326">
        <f t="shared" si="119"/>
        <v>0</v>
      </c>
      <c r="AT132" s="326">
        <f t="shared" si="119"/>
        <v>0</v>
      </c>
      <c r="AU132" s="326">
        <f t="shared" si="119"/>
        <v>0</v>
      </c>
      <c r="AV132" s="326">
        <f t="shared" si="119"/>
        <v>0</v>
      </c>
      <c r="AW132" s="326">
        <f t="shared" si="119"/>
        <v>0</v>
      </c>
      <c r="AX132" s="326">
        <f t="shared" si="119"/>
        <v>0</v>
      </c>
      <c r="AY132" s="326">
        <f t="shared" si="119"/>
        <v>0</v>
      </c>
      <c r="AZ132" s="326">
        <f t="shared" si="119"/>
        <v>0</v>
      </c>
      <c r="BA132" s="326">
        <f t="shared" si="119"/>
        <v>0</v>
      </c>
      <c r="BB132" s="326">
        <f t="shared" si="119"/>
        <v>0</v>
      </c>
      <c r="BC132" s="326">
        <f t="shared" si="119"/>
        <v>0</v>
      </c>
      <c r="BD132" s="326">
        <f t="shared" si="119"/>
        <v>0</v>
      </c>
      <c r="BE132" s="326">
        <f t="shared" si="119"/>
        <v>0</v>
      </c>
      <c r="BF132" s="326">
        <f t="shared" si="119"/>
        <v>0</v>
      </c>
    </row>
    <row r="133" spans="2:58">
      <c r="B133" s="332"/>
      <c r="C133" s="332"/>
      <c r="D133" s="335"/>
      <c r="E133" s="325" t="s">
        <v>1191</v>
      </c>
      <c r="F133" s="336"/>
      <c r="G133" s="332"/>
      <c r="H133" s="332"/>
      <c r="I133" s="332"/>
      <c r="J133" s="189">
        <f>IFERROR(MAX(0, MIN(L133, IF(DATE(I133, MATCH(H133, {"January","February","March","April","May","June","July","August","September","October","November","December"}, 0), 1) &gt; DATE(2024, 6, 30), 0, DATEDIF(DATE(I133, MATCH(H133, {"January","February","March","April","May","June","July","August","September","October","November","December"}, 0), 1), DATE(2024, 6, 30), "m")))), 0)</f>
        <v>0</v>
      </c>
      <c r="K133" s="189">
        <f>IFERROR(MAX(0, MIN(L133, DATEDIF(DATE(I133, MATCH(H133, {"January","February","March","April","May","June","July","August","September","October","November","December"}, 0), 1), DATE(2025, 6, 30), "m"))), 0)</f>
        <v>0</v>
      </c>
      <c r="L133" s="189">
        <f t="shared" si="112"/>
        <v>0</v>
      </c>
      <c r="M133" s="189">
        <f>IFERROR(INDEX('Drop down options'!$G$1:$G$13, MATCH(H133, 'Drop down options'!$F$1:$F$13, 0)), 0)</f>
        <v>0</v>
      </c>
      <c r="N133" s="352">
        <f t="shared" si="113"/>
        <v>0</v>
      </c>
      <c r="O133" s="326">
        <f t="shared" si="114"/>
        <v>0</v>
      </c>
      <c r="P133" s="193">
        <f t="shared" si="115"/>
        <v>0</v>
      </c>
      <c r="Q133" s="326">
        <f t="shared" si="116"/>
        <v>0</v>
      </c>
      <c r="R133" s="326">
        <f t="shared" si="117"/>
        <v>0</v>
      </c>
      <c r="S133" s="326">
        <f t="shared" ref="S133:BF133" si="120">MAX(0,R133-($N133*12))</f>
        <v>0</v>
      </c>
      <c r="T133" s="326">
        <f t="shared" si="120"/>
        <v>0</v>
      </c>
      <c r="U133" s="326">
        <f t="shared" si="120"/>
        <v>0</v>
      </c>
      <c r="V133" s="326">
        <f t="shared" si="120"/>
        <v>0</v>
      </c>
      <c r="W133" s="326">
        <f t="shared" si="120"/>
        <v>0</v>
      </c>
      <c r="X133" s="326">
        <f t="shared" si="120"/>
        <v>0</v>
      </c>
      <c r="Y133" s="326">
        <f t="shared" si="120"/>
        <v>0</v>
      </c>
      <c r="Z133" s="326">
        <f t="shared" si="120"/>
        <v>0</v>
      </c>
      <c r="AA133" s="326">
        <f t="shared" si="120"/>
        <v>0</v>
      </c>
      <c r="AB133" s="326">
        <f t="shared" si="120"/>
        <v>0</v>
      </c>
      <c r="AC133" s="326">
        <f t="shared" si="120"/>
        <v>0</v>
      </c>
      <c r="AD133" s="326">
        <f t="shared" si="120"/>
        <v>0</v>
      </c>
      <c r="AE133" s="326">
        <f t="shared" si="120"/>
        <v>0</v>
      </c>
      <c r="AF133" s="326">
        <f t="shared" si="120"/>
        <v>0</v>
      </c>
      <c r="AG133" s="326">
        <f t="shared" si="120"/>
        <v>0</v>
      </c>
      <c r="AH133" s="326">
        <f t="shared" si="120"/>
        <v>0</v>
      </c>
      <c r="AI133" s="326">
        <f t="shared" si="120"/>
        <v>0</v>
      </c>
      <c r="AJ133" s="326">
        <f t="shared" si="120"/>
        <v>0</v>
      </c>
      <c r="AK133" s="326">
        <f t="shared" si="120"/>
        <v>0</v>
      </c>
      <c r="AL133" s="326">
        <f t="shared" si="120"/>
        <v>0</v>
      </c>
      <c r="AM133" s="326">
        <f t="shared" si="120"/>
        <v>0</v>
      </c>
      <c r="AN133" s="326">
        <f t="shared" si="120"/>
        <v>0</v>
      </c>
      <c r="AO133" s="326">
        <f t="shared" si="120"/>
        <v>0</v>
      </c>
      <c r="AP133" s="326">
        <f t="shared" si="120"/>
        <v>0</v>
      </c>
      <c r="AQ133" s="326">
        <f t="shared" si="120"/>
        <v>0</v>
      </c>
      <c r="AR133" s="326">
        <f t="shared" si="120"/>
        <v>0</v>
      </c>
      <c r="AS133" s="326">
        <f t="shared" si="120"/>
        <v>0</v>
      </c>
      <c r="AT133" s="326">
        <f t="shared" si="120"/>
        <v>0</v>
      </c>
      <c r="AU133" s="326">
        <f t="shared" si="120"/>
        <v>0</v>
      </c>
      <c r="AV133" s="326">
        <f t="shared" si="120"/>
        <v>0</v>
      </c>
      <c r="AW133" s="326">
        <f t="shared" si="120"/>
        <v>0</v>
      </c>
      <c r="AX133" s="326">
        <f t="shared" si="120"/>
        <v>0</v>
      </c>
      <c r="AY133" s="326">
        <f t="shared" si="120"/>
        <v>0</v>
      </c>
      <c r="AZ133" s="326">
        <f t="shared" si="120"/>
        <v>0</v>
      </c>
      <c r="BA133" s="326">
        <f t="shared" si="120"/>
        <v>0</v>
      </c>
      <c r="BB133" s="326">
        <f t="shared" si="120"/>
        <v>0</v>
      </c>
      <c r="BC133" s="326">
        <f t="shared" si="120"/>
        <v>0</v>
      </c>
      <c r="BD133" s="326">
        <f t="shared" si="120"/>
        <v>0</v>
      </c>
      <c r="BE133" s="326">
        <f t="shared" si="120"/>
        <v>0</v>
      </c>
      <c r="BF133" s="326">
        <f t="shared" si="120"/>
        <v>0</v>
      </c>
    </row>
    <row r="134" spans="2:58">
      <c r="B134" s="332"/>
      <c r="C134" s="332"/>
      <c r="D134" s="335"/>
      <c r="E134" s="325" t="s">
        <v>1191</v>
      </c>
      <c r="F134" s="336"/>
      <c r="G134" s="332"/>
      <c r="H134" s="332"/>
      <c r="I134" s="332"/>
      <c r="J134" s="189">
        <f>IFERROR(MAX(0, MIN(L134, IF(DATE(I134, MATCH(H134, {"January","February","March","April","May","June","July","August","September","October","November","December"}, 0), 1) &gt; DATE(2024, 6, 30), 0, DATEDIF(DATE(I134, MATCH(H134, {"January","February","March","April","May","June","July","August","September","October","November","December"}, 0), 1), DATE(2024, 6, 30), "m")))), 0)</f>
        <v>0</v>
      </c>
      <c r="K134" s="189">
        <f>IFERROR(MAX(0, MIN(L134, DATEDIF(DATE(I134, MATCH(H134, {"January","February","March","April","May","June","July","August","September","October","November","December"}, 0), 1), DATE(2025, 6, 30), "m"))), 0)</f>
        <v>0</v>
      </c>
      <c r="L134" s="189">
        <f t="shared" si="112"/>
        <v>0</v>
      </c>
      <c r="M134" s="189">
        <f>IFERROR(INDEX('Drop down options'!$G$1:$G$13, MATCH(H134, 'Drop down options'!$F$1:$F$13, 0)), 0)</f>
        <v>0</v>
      </c>
      <c r="N134" s="352">
        <f t="shared" si="113"/>
        <v>0</v>
      </c>
      <c r="O134" s="326">
        <f t="shared" si="114"/>
        <v>0</v>
      </c>
      <c r="P134" s="193">
        <f t="shared" si="115"/>
        <v>0</v>
      </c>
      <c r="Q134" s="326">
        <f t="shared" si="116"/>
        <v>0</v>
      </c>
      <c r="R134" s="326">
        <f t="shared" si="117"/>
        <v>0</v>
      </c>
      <c r="S134" s="326">
        <f t="shared" ref="S134:BF134" si="121">MAX(0,R134-($N134*12))</f>
        <v>0</v>
      </c>
      <c r="T134" s="326">
        <f t="shared" si="121"/>
        <v>0</v>
      </c>
      <c r="U134" s="326">
        <f t="shared" si="121"/>
        <v>0</v>
      </c>
      <c r="V134" s="326">
        <f t="shared" si="121"/>
        <v>0</v>
      </c>
      <c r="W134" s="326">
        <f t="shared" si="121"/>
        <v>0</v>
      </c>
      <c r="X134" s="326">
        <f t="shared" si="121"/>
        <v>0</v>
      </c>
      <c r="Y134" s="326">
        <f t="shared" si="121"/>
        <v>0</v>
      </c>
      <c r="Z134" s="326">
        <f t="shared" si="121"/>
        <v>0</v>
      </c>
      <c r="AA134" s="326">
        <f t="shared" si="121"/>
        <v>0</v>
      </c>
      <c r="AB134" s="326">
        <f t="shared" si="121"/>
        <v>0</v>
      </c>
      <c r="AC134" s="326">
        <f t="shared" si="121"/>
        <v>0</v>
      </c>
      <c r="AD134" s="326">
        <f t="shared" si="121"/>
        <v>0</v>
      </c>
      <c r="AE134" s="326">
        <f t="shared" si="121"/>
        <v>0</v>
      </c>
      <c r="AF134" s="326">
        <f t="shared" si="121"/>
        <v>0</v>
      </c>
      <c r="AG134" s="326">
        <f t="shared" si="121"/>
        <v>0</v>
      </c>
      <c r="AH134" s="326">
        <f t="shared" si="121"/>
        <v>0</v>
      </c>
      <c r="AI134" s="326">
        <f t="shared" si="121"/>
        <v>0</v>
      </c>
      <c r="AJ134" s="326">
        <f t="shared" si="121"/>
        <v>0</v>
      </c>
      <c r="AK134" s="326">
        <f t="shared" si="121"/>
        <v>0</v>
      </c>
      <c r="AL134" s="326">
        <f t="shared" si="121"/>
        <v>0</v>
      </c>
      <c r="AM134" s="326">
        <f t="shared" si="121"/>
        <v>0</v>
      </c>
      <c r="AN134" s="326">
        <f t="shared" si="121"/>
        <v>0</v>
      </c>
      <c r="AO134" s="326">
        <f t="shared" si="121"/>
        <v>0</v>
      </c>
      <c r="AP134" s="326">
        <f t="shared" si="121"/>
        <v>0</v>
      </c>
      <c r="AQ134" s="326">
        <f t="shared" si="121"/>
        <v>0</v>
      </c>
      <c r="AR134" s="326">
        <f t="shared" si="121"/>
        <v>0</v>
      </c>
      <c r="AS134" s="326">
        <f t="shared" si="121"/>
        <v>0</v>
      </c>
      <c r="AT134" s="326">
        <f t="shared" si="121"/>
        <v>0</v>
      </c>
      <c r="AU134" s="326">
        <f t="shared" si="121"/>
        <v>0</v>
      </c>
      <c r="AV134" s="326">
        <f t="shared" si="121"/>
        <v>0</v>
      </c>
      <c r="AW134" s="326">
        <f t="shared" si="121"/>
        <v>0</v>
      </c>
      <c r="AX134" s="326">
        <f t="shared" si="121"/>
        <v>0</v>
      </c>
      <c r="AY134" s="326">
        <f t="shared" si="121"/>
        <v>0</v>
      </c>
      <c r="AZ134" s="326">
        <f t="shared" si="121"/>
        <v>0</v>
      </c>
      <c r="BA134" s="326">
        <f t="shared" si="121"/>
        <v>0</v>
      </c>
      <c r="BB134" s="326">
        <f t="shared" si="121"/>
        <v>0</v>
      </c>
      <c r="BC134" s="326">
        <f t="shared" si="121"/>
        <v>0</v>
      </c>
      <c r="BD134" s="326">
        <f t="shared" si="121"/>
        <v>0</v>
      </c>
      <c r="BE134" s="326">
        <f t="shared" si="121"/>
        <v>0</v>
      </c>
      <c r="BF134" s="326">
        <f t="shared" si="121"/>
        <v>0</v>
      </c>
    </row>
    <row r="135" spans="2:58">
      <c r="B135" s="332"/>
      <c r="C135" s="332"/>
      <c r="D135" s="335"/>
      <c r="E135" s="325" t="s">
        <v>1191</v>
      </c>
      <c r="F135" s="336"/>
      <c r="G135" s="332"/>
      <c r="H135" s="332"/>
      <c r="I135" s="332"/>
      <c r="J135" s="189">
        <f>IFERROR(MAX(0, MIN(L135, IF(DATE(I135, MATCH(H135, {"January","February","March","April","May","June","July","August","September","October","November","December"}, 0), 1) &gt; DATE(2024, 6, 30), 0, DATEDIF(DATE(I135, MATCH(H135, {"January","February","March","April","May","June","July","August","September","October","November","December"}, 0), 1), DATE(2024, 6, 30), "m")))), 0)</f>
        <v>0</v>
      </c>
      <c r="K135" s="189">
        <f>IFERROR(MAX(0, MIN(L135, DATEDIF(DATE(I135, MATCH(H135, {"January","February","March","April","May","June","July","August","September","October","November","December"}, 0), 1), DATE(2025, 6, 30), "m"))), 0)</f>
        <v>0</v>
      </c>
      <c r="L135" s="189">
        <f t="shared" si="112"/>
        <v>0</v>
      </c>
      <c r="M135" s="189">
        <f>IFERROR(INDEX('Drop down options'!$G$1:$G$13, MATCH(H135, 'Drop down options'!$F$1:$F$13, 0)), 0)</f>
        <v>0</v>
      </c>
      <c r="N135" s="352">
        <f t="shared" si="113"/>
        <v>0</v>
      </c>
      <c r="O135" s="326">
        <f t="shared" si="114"/>
        <v>0</v>
      </c>
      <c r="P135" s="193">
        <f t="shared" si="115"/>
        <v>0</v>
      </c>
      <c r="Q135" s="326">
        <f t="shared" si="116"/>
        <v>0</v>
      </c>
      <c r="R135" s="326">
        <f t="shared" si="117"/>
        <v>0</v>
      </c>
      <c r="S135" s="326">
        <f t="shared" ref="S135:BF135" si="122">MAX(0,R135-($N135*12))</f>
        <v>0</v>
      </c>
      <c r="T135" s="326">
        <f t="shared" si="122"/>
        <v>0</v>
      </c>
      <c r="U135" s="326">
        <f t="shared" si="122"/>
        <v>0</v>
      </c>
      <c r="V135" s="326">
        <f t="shared" si="122"/>
        <v>0</v>
      </c>
      <c r="W135" s="326">
        <f t="shared" si="122"/>
        <v>0</v>
      </c>
      <c r="X135" s="326">
        <f t="shared" si="122"/>
        <v>0</v>
      </c>
      <c r="Y135" s="326">
        <f t="shared" si="122"/>
        <v>0</v>
      </c>
      <c r="Z135" s="326">
        <f t="shared" si="122"/>
        <v>0</v>
      </c>
      <c r="AA135" s="326">
        <f t="shared" si="122"/>
        <v>0</v>
      </c>
      <c r="AB135" s="326">
        <f t="shared" si="122"/>
        <v>0</v>
      </c>
      <c r="AC135" s="326">
        <f t="shared" si="122"/>
        <v>0</v>
      </c>
      <c r="AD135" s="326">
        <f t="shared" si="122"/>
        <v>0</v>
      </c>
      <c r="AE135" s="326">
        <f t="shared" si="122"/>
        <v>0</v>
      </c>
      <c r="AF135" s="326">
        <f t="shared" si="122"/>
        <v>0</v>
      </c>
      <c r="AG135" s="326">
        <f t="shared" si="122"/>
        <v>0</v>
      </c>
      <c r="AH135" s="326">
        <f t="shared" si="122"/>
        <v>0</v>
      </c>
      <c r="AI135" s="326">
        <f t="shared" si="122"/>
        <v>0</v>
      </c>
      <c r="AJ135" s="326">
        <f t="shared" si="122"/>
        <v>0</v>
      </c>
      <c r="AK135" s="326">
        <f t="shared" si="122"/>
        <v>0</v>
      </c>
      <c r="AL135" s="326">
        <f t="shared" si="122"/>
        <v>0</v>
      </c>
      <c r="AM135" s="326">
        <f t="shared" si="122"/>
        <v>0</v>
      </c>
      <c r="AN135" s="326">
        <f t="shared" si="122"/>
        <v>0</v>
      </c>
      <c r="AO135" s="326">
        <f t="shared" si="122"/>
        <v>0</v>
      </c>
      <c r="AP135" s="326">
        <f t="shared" si="122"/>
        <v>0</v>
      </c>
      <c r="AQ135" s="326">
        <f t="shared" si="122"/>
        <v>0</v>
      </c>
      <c r="AR135" s="326">
        <f t="shared" si="122"/>
        <v>0</v>
      </c>
      <c r="AS135" s="326">
        <f t="shared" si="122"/>
        <v>0</v>
      </c>
      <c r="AT135" s="326">
        <f t="shared" si="122"/>
        <v>0</v>
      </c>
      <c r="AU135" s="326">
        <f t="shared" si="122"/>
        <v>0</v>
      </c>
      <c r="AV135" s="326">
        <f t="shared" si="122"/>
        <v>0</v>
      </c>
      <c r="AW135" s="326">
        <f t="shared" si="122"/>
        <v>0</v>
      </c>
      <c r="AX135" s="326">
        <f t="shared" si="122"/>
        <v>0</v>
      </c>
      <c r="AY135" s="326">
        <f t="shared" si="122"/>
        <v>0</v>
      </c>
      <c r="AZ135" s="326">
        <f t="shared" si="122"/>
        <v>0</v>
      </c>
      <c r="BA135" s="326">
        <f t="shared" si="122"/>
        <v>0</v>
      </c>
      <c r="BB135" s="326">
        <f t="shared" si="122"/>
        <v>0</v>
      </c>
      <c r="BC135" s="326">
        <f t="shared" si="122"/>
        <v>0</v>
      </c>
      <c r="BD135" s="326">
        <f t="shared" si="122"/>
        <v>0</v>
      </c>
      <c r="BE135" s="326">
        <f t="shared" si="122"/>
        <v>0</v>
      </c>
      <c r="BF135" s="326">
        <f t="shared" si="122"/>
        <v>0</v>
      </c>
    </row>
    <row r="136" spans="2:58">
      <c r="B136" s="332"/>
      <c r="C136" s="332"/>
      <c r="D136" s="335"/>
      <c r="E136" s="325" t="s">
        <v>1191</v>
      </c>
      <c r="F136" s="336"/>
      <c r="G136" s="332"/>
      <c r="H136" s="332"/>
      <c r="I136" s="332"/>
      <c r="J136" s="189">
        <f>IFERROR(MAX(0, MIN(L136, IF(DATE(I136, MATCH(H136, {"January","February","March","April","May","June","July","August","September","October","November","December"}, 0), 1) &gt; DATE(2024, 6, 30), 0, DATEDIF(DATE(I136, MATCH(H136, {"January","February","March","April","May","June","July","August","September","October","November","December"}, 0), 1), DATE(2024, 6, 30), "m")))), 0)</f>
        <v>0</v>
      </c>
      <c r="K136" s="189">
        <f>IFERROR(MAX(0, MIN(L136, DATEDIF(DATE(I136, MATCH(H136, {"January","February","March","April","May","June","July","August","September","October","November","December"}, 0), 1), DATE(2025, 6, 30), "m"))), 0)</f>
        <v>0</v>
      </c>
      <c r="L136" s="189">
        <f t="shared" si="112"/>
        <v>0</v>
      </c>
      <c r="M136" s="189">
        <f>IFERROR(INDEX('Drop down options'!$G$1:$G$13, MATCH(H136, 'Drop down options'!$F$1:$F$13, 0)), 0)</f>
        <v>0</v>
      </c>
      <c r="N136" s="352">
        <f t="shared" si="113"/>
        <v>0</v>
      </c>
      <c r="O136" s="326">
        <f t="shared" si="114"/>
        <v>0</v>
      </c>
      <c r="P136" s="193">
        <f t="shared" si="115"/>
        <v>0</v>
      </c>
      <c r="Q136" s="326">
        <f t="shared" si="116"/>
        <v>0</v>
      </c>
      <c r="R136" s="326">
        <f t="shared" si="117"/>
        <v>0</v>
      </c>
      <c r="S136" s="326">
        <f t="shared" ref="S136:BF136" si="123">MAX(0,R136-($N136*12))</f>
        <v>0</v>
      </c>
      <c r="T136" s="326">
        <f t="shared" si="123"/>
        <v>0</v>
      </c>
      <c r="U136" s="326">
        <f t="shared" si="123"/>
        <v>0</v>
      </c>
      <c r="V136" s="326">
        <f t="shared" si="123"/>
        <v>0</v>
      </c>
      <c r="W136" s="326">
        <f t="shared" si="123"/>
        <v>0</v>
      </c>
      <c r="X136" s="326">
        <f t="shared" si="123"/>
        <v>0</v>
      </c>
      <c r="Y136" s="326">
        <f t="shared" si="123"/>
        <v>0</v>
      </c>
      <c r="Z136" s="326">
        <f t="shared" si="123"/>
        <v>0</v>
      </c>
      <c r="AA136" s="326">
        <f t="shared" si="123"/>
        <v>0</v>
      </c>
      <c r="AB136" s="326">
        <f t="shared" si="123"/>
        <v>0</v>
      </c>
      <c r="AC136" s="326">
        <f t="shared" si="123"/>
        <v>0</v>
      </c>
      <c r="AD136" s="326">
        <f t="shared" si="123"/>
        <v>0</v>
      </c>
      <c r="AE136" s="326">
        <f t="shared" si="123"/>
        <v>0</v>
      </c>
      <c r="AF136" s="326">
        <f t="shared" si="123"/>
        <v>0</v>
      </c>
      <c r="AG136" s="326">
        <f t="shared" si="123"/>
        <v>0</v>
      </c>
      <c r="AH136" s="326">
        <f t="shared" si="123"/>
        <v>0</v>
      </c>
      <c r="AI136" s="326">
        <f t="shared" si="123"/>
        <v>0</v>
      </c>
      <c r="AJ136" s="326">
        <f t="shared" si="123"/>
        <v>0</v>
      </c>
      <c r="AK136" s="326">
        <f t="shared" si="123"/>
        <v>0</v>
      </c>
      <c r="AL136" s="326">
        <f t="shared" si="123"/>
        <v>0</v>
      </c>
      <c r="AM136" s="326">
        <f t="shared" si="123"/>
        <v>0</v>
      </c>
      <c r="AN136" s="326">
        <f t="shared" si="123"/>
        <v>0</v>
      </c>
      <c r="AO136" s="326">
        <f t="shared" si="123"/>
        <v>0</v>
      </c>
      <c r="AP136" s="326">
        <f t="shared" si="123"/>
        <v>0</v>
      </c>
      <c r="AQ136" s="326">
        <f t="shared" si="123"/>
        <v>0</v>
      </c>
      <c r="AR136" s="326">
        <f t="shared" si="123"/>
        <v>0</v>
      </c>
      <c r="AS136" s="326">
        <f t="shared" si="123"/>
        <v>0</v>
      </c>
      <c r="AT136" s="326">
        <f t="shared" si="123"/>
        <v>0</v>
      </c>
      <c r="AU136" s="326">
        <f t="shared" si="123"/>
        <v>0</v>
      </c>
      <c r="AV136" s="326">
        <f t="shared" si="123"/>
        <v>0</v>
      </c>
      <c r="AW136" s="326">
        <f t="shared" si="123"/>
        <v>0</v>
      </c>
      <c r="AX136" s="326">
        <f t="shared" si="123"/>
        <v>0</v>
      </c>
      <c r="AY136" s="326">
        <f t="shared" si="123"/>
        <v>0</v>
      </c>
      <c r="AZ136" s="326">
        <f t="shared" si="123"/>
        <v>0</v>
      </c>
      <c r="BA136" s="326">
        <f t="shared" si="123"/>
        <v>0</v>
      </c>
      <c r="BB136" s="326">
        <f t="shared" si="123"/>
        <v>0</v>
      </c>
      <c r="BC136" s="326">
        <f t="shared" si="123"/>
        <v>0</v>
      </c>
      <c r="BD136" s="326">
        <f t="shared" si="123"/>
        <v>0</v>
      </c>
      <c r="BE136" s="326">
        <f t="shared" si="123"/>
        <v>0</v>
      </c>
      <c r="BF136" s="326">
        <f t="shared" si="123"/>
        <v>0</v>
      </c>
    </row>
    <row r="137" spans="2:58">
      <c r="B137" s="332"/>
      <c r="C137" s="332"/>
      <c r="D137" s="335"/>
      <c r="E137" s="325" t="s">
        <v>1191</v>
      </c>
      <c r="F137" s="336"/>
      <c r="G137" s="332"/>
      <c r="H137" s="332"/>
      <c r="I137" s="332"/>
      <c r="J137" s="189">
        <f>IFERROR(MAX(0, MIN(L137, IF(DATE(I137, MATCH(H137, {"January","February","March","April","May","June","July","August","September","October","November","December"}, 0), 1) &gt; DATE(2024, 6, 30), 0, DATEDIF(DATE(I137, MATCH(H137, {"January","February","March","April","May","June","July","August","September","October","November","December"}, 0), 1), DATE(2024, 6, 30), "m")))), 0)</f>
        <v>0</v>
      </c>
      <c r="K137" s="189">
        <f>IFERROR(MAX(0, MIN(L137, DATEDIF(DATE(I137, MATCH(H137, {"January","February","March","April","May","June","July","August","September","October","November","December"}, 0), 1), DATE(2025, 6, 30), "m"))), 0)</f>
        <v>0</v>
      </c>
      <c r="L137" s="189">
        <f t="shared" si="112"/>
        <v>0</v>
      </c>
      <c r="M137" s="189">
        <f>IFERROR(INDEX('Drop down options'!$G$1:$G$13, MATCH(H137, 'Drop down options'!$F$1:$F$13, 0)), 0)</f>
        <v>0</v>
      </c>
      <c r="N137" s="352">
        <f t="shared" si="113"/>
        <v>0</v>
      </c>
      <c r="O137" s="326">
        <f t="shared" si="114"/>
        <v>0</v>
      </c>
      <c r="P137" s="193">
        <f t="shared" si="115"/>
        <v>0</v>
      </c>
      <c r="Q137" s="326">
        <f t="shared" si="116"/>
        <v>0</v>
      </c>
      <c r="R137" s="326">
        <f t="shared" si="117"/>
        <v>0</v>
      </c>
      <c r="S137" s="326">
        <f t="shared" ref="S137:BF137" si="124">MAX(0,R137-($N137*12))</f>
        <v>0</v>
      </c>
      <c r="T137" s="326">
        <f t="shared" si="124"/>
        <v>0</v>
      </c>
      <c r="U137" s="326">
        <f t="shared" si="124"/>
        <v>0</v>
      </c>
      <c r="V137" s="326">
        <f t="shared" si="124"/>
        <v>0</v>
      </c>
      <c r="W137" s="326">
        <f t="shared" si="124"/>
        <v>0</v>
      </c>
      <c r="X137" s="326">
        <f t="shared" si="124"/>
        <v>0</v>
      </c>
      <c r="Y137" s="326">
        <f t="shared" si="124"/>
        <v>0</v>
      </c>
      <c r="Z137" s="326">
        <f t="shared" si="124"/>
        <v>0</v>
      </c>
      <c r="AA137" s="326">
        <f t="shared" si="124"/>
        <v>0</v>
      </c>
      <c r="AB137" s="326">
        <f t="shared" si="124"/>
        <v>0</v>
      </c>
      <c r="AC137" s="326">
        <f t="shared" si="124"/>
        <v>0</v>
      </c>
      <c r="AD137" s="326">
        <f t="shared" si="124"/>
        <v>0</v>
      </c>
      <c r="AE137" s="326">
        <f t="shared" si="124"/>
        <v>0</v>
      </c>
      <c r="AF137" s="326">
        <f t="shared" si="124"/>
        <v>0</v>
      </c>
      <c r="AG137" s="326">
        <f t="shared" si="124"/>
        <v>0</v>
      </c>
      <c r="AH137" s="326">
        <f t="shared" si="124"/>
        <v>0</v>
      </c>
      <c r="AI137" s="326">
        <f t="shared" si="124"/>
        <v>0</v>
      </c>
      <c r="AJ137" s="326">
        <f t="shared" si="124"/>
        <v>0</v>
      </c>
      <c r="AK137" s="326">
        <f t="shared" si="124"/>
        <v>0</v>
      </c>
      <c r="AL137" s="326">
        <f t="shared" si="124"/>
        <v>0</v>
      </c>
      <c r="AM137" s="326">
        <f t="shared" si="124"/>
        <v>0</v>
      </c>
      <c r="AN137" s="326">
        <f t="shared" si="124"/>
        <v>0</v>
      </c>
      <c r="AO137" s="326">
        <f t="shared" si="124"/>
        <v>0</v>
      </c>
      <c r="AP137" s="326">
        <f t="shared" si="124"/>
        <v>0</v>
      </c>
      <c r="AQ137" s="326">
        <f t="shared" si="124"/>
        <v>0</v>
      </c>
      <c r="AR137" s="326">
        <f t="shared" si="124"/>
        <v>0</v>
      </c>
      <c r="AS137" s="326">
        <f t="shared" si="124"/>
        <v>0</v>
      </c>
      <c r="AT137" s="326">
        <f t="shared" si="124"/>
        <v>0</v>
      </c>
      <c r="AU137" s="326">
        <f t="shared" si="124"/>
        <v>0</v>
      </c>
      <c r="AV137" s="326">
        <f t="shared" si="124"/>
        <v>0</v>
      </c>
      <c r="AW137" s="326">
        <f t="shared" si="124"/>
        <v>0</v>
      </c>
      <c r="AX137" s="326">
        <f t="shared" si="124"/>
        <v>0</v>
      </c>
      <c r="AY137" s="326">
        <f t="shared" si="124"/>
        <v>0</v>
      </c>
      <c r="AZ137" s="326">
        <f t="shared" si="124"/>
        <v>0</v>
      </c>
      <c r="BA137" s="326">
        <f t="shared" si="124"/>
        <v>0</v>
      </c>
      <c r="BB137" s="326">
        <f t="shared" si="124"/>
        <v>0</v>
      </c>
      <c r="BC137" s="326">
        <f t="shared" si="124"/>
        <v>0</v>
      </c>
      <c r="BD137" s="326">
        <f t="shared" si="124"/>
        <v>0</v>
      </c>
      <c r="BE137" s="326">
        <f t="shared" si="124"/>
        <v>0</v>
      </c>
      <c r="BF137" s="326">
        <f t="shared" si="124"/>
        <v>0</v>
      </c>
    </row>
    <row r="138" spans="2:58">
      <c r="B138" s="332"/>
      <c r="C138" s="332"/>
      <c r="D138" s="335"/>
      <c r="E138" s="325" t="s">
        <v>1191</v>
      </c>
      <c r="F138" s="336"/>
      <c r="G138" s="332"/>
      <c r="H138" s="332"/>
      <c r="I138" s="332"/>
      <c r="J138" s="189">
        <f>IFERROR(MAX(0, MIN(L138, IF(DATE(I138, MATCH(H138, {"January","February","March","April","May","June","July","August","September","October","November","December"}, 0), 1) &gt; DATE(2024, 6, 30), 0, DATEDIF(DATE(I138, MATCH(H138, {"January","February","March","April","May","June","July","August","September","October","November","December"}, 0), 1), DATE(2024, 6, 30), "m")))), 0)</f>
        <v>0</v>
      </c>
      <c r="K138" s="189">
        <f>IFERROR(MAX(0, MIN(L138, DATEDIF(DATE(I138, MATCH(H138, {"January","February","March","April","May","June","July","August","September","October","November","December"}, 0), 1), DATE(2025, 6, 30), "m"))), 0)</f>
        <v>0</v>
      </c>
      <c r="L138" s="189">
        <f t="shared" si="112"/>
        <v>0</v>
      </c>
      <c r="M138" s="189">
        <f>IFERROR(INDEX('Drop down options'!$G$1:$G$13, MATCH(H138, 'Drop down options'!$F$1:$F$13, 0)), 0)</f>
        <v>0</v>
      </c>
      <c r="N138" s="352">
        <f t="shared" si="113"/>
        <v>0</v>
      </c>
      <c r="O138" s="326">
        <f t="shared" si="114"/>
        <v>0</v>
      </c>
      <c r="P138" s="193">
        <f t="shared" si="115"/>
        <v>0</v>
      </c>
      <c r="Q138" s="326">
        <f t="shared" si="116"/>
        <v>0</v>
      </c>
      <c r="R138" s="326">
        <f t="shared" si="117"/>
        <v>0</v>
      </c>
      <c r="S138" s="326">
        <f t="shared" ref="S138:BF138" si="125">MAX(0,R138-($N138*12))</f>
        <v>0</v>
      </c>
      <c r="T138" s="326">
        <f t="shared" si="125"/>
        <v>0</v>
      </c>
      <c r="U138" s="326">
        <f t="shared" si="125"/>
        <v>0</v>
      </c>
      <c r="V138" s="326">
        <f t="shared" si="125"/>
        <v>0</v>
      </c>
      <c r="W138" s="326">
        <f t="shared" si="125"/>
        <v>0</v>
      </c>
      <c r="X138" s="326">
        <f t="shared" si="125"/>
        <v>0</v>
      </c>
      <c r="Y138" s="326">
        <f t="shared" si="125"/>
        <v>0</v>
      </c>
      <c r="Z138" s="326">
        <f t="shared" si="125"/>
        <v>0</v>
      </c>
      <c r="AA138" s="326">
        <f t="shared" si="125"/>
        <v>0</v>
      </c>
      <c r="AB138" s="326">
        <f t="shared" si="125"/>
        <v>0</v>
      </c>
      <c r="AC138" s="326">
        <f t="shared" si="125"/>
        <v>0</v>
      </c>
      <c r="AD138" s="326">
        <f t="shared" si="125"/>
        <v>0</v>
      </c>
      <c r="AE138" s="326">
        <f t="shared" si="125"/>
        <v>0</v>
      </c>
      <c r="AF138" s="326">
        <f t="shared" si="125"/>
        <v>0</v>
      </c>
      <c r="AG138" s="326">
        <f t="shared" si="125"/>
        <v>0</v>
      </c>
      <c r="AH138" s="326">
        <f t="shared" si="125"/>
        <v>0</v>
      </c>
      <c r="AI138" s="326">
        <f t="shared" si="125"/>
        <v>0</v>
      </c>
      <c r="AJ138" s="326">
        <f t="shared" si="125"/>
        <v>0</v>
      </c>
      <c r="AK138" s="326">
        <f t="shared" si="125"/>
        <v>0</v>
      </c>
      <c r="AL138" s="326">
        <f t="shared" si="125"/>
        <v>0</v>
      </c>
      <c r="AM138" s="326">
        <f t="shared" si="125"/>
        <v>0</v>
      </c>
      <c r="AN138" s="326">
        <f t="shared" si="125"/>
        <v>0</v>
      </c>
      <c r="AO138" s="326">
        <f t="shared" si="125"/>
        <v>0</v>
      </c>
      <c r="AP138" s="326">
        <f t="shared" si="125"/>
        <v>0</v>
      </c>
      <c r="AQ138" s="326">
        <f t="shared" si="125"/>
        <v>0</v>
      </c>
      <c r="AR138" s="326">
        <f t="shared" si="125"/>
        <v>0</v>
      </c>
      <c r="AS138" s="326">
        <f t="shared" si="125"/>
        <v>0</v>
      </c>
      <c r="AT138" s="326">
        <f t="shared" si="125"/>
        <v>0</v>
      </c>
      <c r="AU138" s="326">
        <f t="shared" si="125"/>
        <v>0</v>
      </c>
      <c r="AV138" s="326">
        <f t="shared" si="125"/>
        <v>0</v>
      </c>
      <c r="AW138" s="326">
        <f t="shared" si="125"/>
        <v>0</v>
      </c>
      <c r="AX138" s="326">
        <f t="shared" si="125"/>
        <v>0</v>
      </c>
      <c r="AY138" s="326">
        <f t="shared" si="125"/>
        <v>0</v>
      </c>
      <c r="AZ138" s="326">
        <f t="shared" si="125"/>
        <v>0</v>
      </c>
      <c r="BA138" s="326">
        <f t="shared" si="125"/>
        <v>0</v>
      </c>
      <c r="BB138" s="326">
        <f t="shared" si="125"/>
        <v>0</v>
      </c>
      <c r="BC138" s="326">
        <f t="shared" si="125"/>
        <v>0</v>
      </c>
      <c r="BD138" s="326">
        <f t="shared" si="125"/>
        <v>0</v>
      </c>
      <c r="BE138" s="326">
        <f t="shared" si="125"/>
        <v>0</v>
      </c>
      <c r="BF138" s="326">
        <f t="shared" si="125"/>
        <v>0</v>
      </c>
    </row>
    <row r="139" spans="2:58">
      <c r="B139" s="332"/>
      <c r="C139" s="332"/>
      <c r="D139" s="335"/>
      <c r="E139" s="325" t="s">
        <v>1191</v>
      </c>
      <c r="F139" s="336"/>
      <c r="G139" s="332"/>
      <c r="H139" s="332"/>
      <c r="I139" s="332"/>
      <c r="J139" s="189">
        <f>IFERROR(MAX(0, MIN(L139, IF(DATE(I139, MATCH(H139, {"January","February","March","April","May","June","July","August","September","October","November","December"}, 0), 1) &gt; DATE(2024, 6, 30), 0, DATEDIF(DATE(I139, MATCH(H139, {"January","February","March","April","May","June","July","August","September","October","November","December"}, 0), 1), DATE(2024, 6, 30), "m")))), 0)</f>
        <v>0</v>
      </c>
      <c r="K139" s="189">
        <f>IFERROR(MAX(0, MIN(L139, DATEDIF(DATE(I139, MATCH(H139, {"January","February","March","April","May","June","July","August","September","October","November","December"}, 0), 1), DATE(2025, 6, 30), "m"))), 0)</f>
        <v>0</v>
      </c>
      <c r="L139" s="189">
        <f t="shared" si="112"/>
        <v>0</v>
      </c>
      <c r="M139" s="189">
        <f>IFERROR(INDEX('Drop down options'!$G$1:$G$13, MATCH(H139, 'Drop down options'!$F$1:$F$13, 0)), 0)</f>
        <v>0</v>
      </c>
      <c r="N139" s="352">
        <f t="shared" si="113"/>
        <v>0</v>
      </c>
      <c r="O139" s="326">
        <f t="shared" si="114"/>
        <v>0</v>
      </c>
      <c r="P139" s="193">
        <f t="shared" si="115"/>
        <v>0</v>
      </c>
      <c r="Q139" s="326">
        <f t="shared" si="116"/>
        <v>0</v>
      </c>
      <c r="R139" s="326">
        <f t="shared" si="117"/>
        <v>0</v>
      </c>
      <c r="S139" s="326">
        <f t="shared" ref="S139:BF139" si="126">MAX(0,R139-($N139*12))</f>
        <v>0</v>
      </c>
      <c r="T139" s="326">
        <f t="shared" si="126"/>
        <v>0</v>
      </c>
      <c r="U139" s="326">
        <f t="shared" si="126"/>
        <v>0</v>
      </c>
      <c r="V139" s="326">
        <f t="shared" si="126"/>
        <v>0</v>
      </c>
      <c r="W139" s="326">
        <f t="shared" si="126"/>
        <v>0</v>
      </c>
      <c r="X139" s="326">
        <f t="shared" si="126"/>
        <v>0</v>
      </c>
      <c r="Y139" s="326">
        <f t="shared" si="126"/>
        <v>0</v>
      </c>
      <c r="Z139" s="326">
        <f t="shared" si="126"/>
        <v>0</v>
      </c>
      <c r="AA139" s="326">
        <f t="shared" si="126"/>
        <v>0</v>
      </c>
      <c r="AB139" s="326">
        <f t="shared" si="126"/>
        <v>0</v>
      </c>
      <c r="AC139" s="326">
        <f t="shared" si="126"/>
        <v>0</v>
      </c>
      <c r="AD139" s="326">
        <f t="shared" si="126"/>
        <v>0</v>
      </c>
      <c r="AE139" s="326">
        <f t="shared" si="126"/>
        <v>0</v>
      </c>
      <c r="AF139" s="326">
        <f t="shared" si="126"/>
        <v>0</v>
      </c>
      <c r="AG139" s="326">
        <f t="shared" si="126"/>
        <v>0</v>
      </c>
      <c r="AH139" s="326">
        <f t="shared" si="126"/>
        <v>0</v>
      </c>
      <c r="AI139" s="326">
        <f t="shared" si="126"/>
        <v>0</v>
      </c>
      <c r="AJ139" s="326">
        <f t="shared" si="126"/>
        <v>0</v>
      </c>
      <c r="AK139" s="326">
        <f t="shared" si="126"/>
        <v>0</v>
      </c>
      <c r="AL139" s="326">
        <f t="shared" si="126"/>
        <v>0</v>
      </c>
      <c r="AM139" s="326">
        <f t="shared" si="126"/>
        <v>0</v>
      </c>
      <c r="AN139" s="326">
        <f t="shared" si="126"/>
        <v>0</v>
      </c>
      <c r="AO139" s="326">
        <f t="shared" si="126"/>
        <v>0</v>
      </c>
      <c r="AP139" s="326">
        <f t="shared" si="126"/>
        <v>0</v>
      </c>
      <c r="AQ139" s="326">
        <f t="shared" si="126"/>
        <v>0</v>
      </c>
      <c r="AR139" s="326">
        <f t="shared" si="126"/>
        <v>0</v>
      </c>
      <c r="AS139" s="326">
        <f t="shared" si="126"/>
        <v>0</v>
      </c>
      <c r="AT139" s="326">
        <f t="shared" si="126"/>
        <v>0</v>
      </c>
      <c r="AU139" s="326">
        <f t="shared" si="126"/>
        <v>0</v>
      </c>
      <c r="AV139" s="326">
        <f t="shared" si="126"/>
        <v>0</v>
      </c>
      <c r="AW139" s="326">
        <f t="shared" si="126"/>
        <v>0</v>
      </c>
      <c r="AX139" s="326">
        <f t="shared" si="126"/>
        <v>0</v>
      </c>
      <c r="AY139" s="326">
        <f t="shared" si="126"/>
        <v>0</v>
      </c>
      <c r="AZ139" s="326">
        <f t="shared" si="126"/>
        <v>0</v>
      </c>
      <c r="BA139" s="326">
        <f t="shared" si="126"/>
        <v>0</v>
      </c>
      <c r="BB139" s="326">
        <f t="shared" si="126"/>
        <v>0</v>
      </c>
      <c r="BC139" s="326">
        <f t="shared" si="126"/>
        <v>0</v>
      </c>
      <c r="BD139" s="326">
        <f t="shared" si="126"/>
        <v>0</v>
      </c>
      <c r="BE139" s="326">
        <f t="shared" si="126"/>
        <v>0</v>
      </c>
      <c r="BF139" s="326">
        <f t="shared" si="126"/>
        <v>0</v>
      </c>
    </row>
    <row r="140" spans="2:58">
      <c r="B140" s="332"/>
      <c r="C140" s="332"/>
      <c r="D140" s="335"/>
      <c r="E140" s="325" t="s">
        <v>1191</v>
      </c>
      <c r="F140" s="336"/>
      <c r="G140" s="332"/>
      <c r="H140" s="332"/>
      <c r="I140" s="332"/>
      <c r="J140" s="189">
        <f>IFERROR(MAX(0, MIN(L140, IF(DATE(I140, MATCH(H140, {"January","February","March","April","May","June","July","August","September","October","November","December"}, 0), 1) &gt; DATE(2024, 6, 30), 0, DATEDIF(DATE(I140, MATCH(H140, {"January","February","March","April","May","June","July","August","September","October","November","December"}, 0), 1), DATE(2024, 6, 30), "m")))), 0)</f>
        <v>0</v>
      </c>
      <c r="K140" s="189">
        <f>IFERROR(MAX(0, MIN(L140, DATEDIF(DATE(I140, MATCH(H140, {"January","February","March","April","May","June","July","August","September","October","November","December"}, 0), 1), DATE(2025, 6, 30), "m"))), 0)</f>
        <v>0</v>
      </c>
      <c r="L140" s="189">
        <f t="shared" si="112"/>
        <v>0</v>
      </c>
      <c r="M140" s="189">
        <f>IFERROR(INDEX('Drop down options'!$G$1:$G$13, MATCH(H140, 'Drop down options'!$F$1:$F$13, 0)), 0)</f>
        <v>0</v>
      </c>
      <c r="N140" s="352">
        <f t="shared" si="113"/>
        <v>0</v>
      </c>
      <c r="O140" s="326">
        <f t="shared" si="114"/>
        <v>0</v>
      </c>
      <c r="P140" s="193">
        <f t="shared" si="115"/>
        <v>0</v>
      </c>
      <c r="Q140" s="326">
        <f t="shared" si="116"/>
        <v>0</v>
      </c>
      <c r="R140" s="326">
        <f t="shared" si="117"/>
        <v>0</v>
      </c>
      <c r="S140" s="326">
        <f t="shared" ref="S140:BF140" si="127">MAX(0,R140-($N140*12))</f>
        <v>0</v>
      </c>
      <c r="T140" s="326">
        <f t="shared" si="127"/>
        <v>0</v>
      </c>
      <c r="U140" s="326">
        <f t="shared" si="127"/>
        <v>0</v>
      </c>
      <c r="V140" s="326">
        <f t="shared" si="127"/>
        <v>0</v>
      </c>
      <c r="W140" s="326">
        <f t="shared" si="127"/>
        <v>0</v>
      </c>
      <c r="X140" s="326">
        <f t="shared" si="127"/>
        <v>0</v>
      </c>
      <c r="Y140" s="326">
        <f t="shared" si="127"/>
        <v>0</v>
      </c>
      <c r="Z140" s="326">
        <f t="shared" si="127"/>
        <v>0</v>
      </c>
      <c r="AA140" s="326">
        <f t="shared" si="127"/>
        <v>0</v>
      </c>
      <c r="AB140" s="326">
        <f t="shared" si="127"/>
        <v>0</v>
      </c>
      <c r="AC140" s="326">
        <f t="shared" si="127"/>
        <v>0</v>
      </c>
      <c r="AD140" s="326">
        <f t="shared" si="127"/>
        <v>0</v>
      </c>
      <c r="AE140" s="326">
        <f t="shared" si="127"/>
        <v>0</v>
      </c>
      <c r="AF140" s="326">
        <f t="shared" si="127"/>
        <v>0</v>
      </c>
      <c r="AG140" s="326">
        <f t="shared" si="127"/>
        <v>0</v>
      </c>
      <c r="AH140" s="326">
        <f t="shared" si="127"/>
        <v>0</v>
      </c>
      <c r="AI140" s="326">
        <f t="shared" si="127"/>
        <v>0</v>
      </c>
      <c r="AJ140" s="326">
        <f t="shared" si="127"/>
        <v>0</v>
      </c>
      <c r="AK140" s="326">
        <f t="shared" si="127"/>
        <v>0</v>
      </c>
      <c r="AL140" s="326">
        <f t="shared" si="127"/>
        <v>0</v>
      </c>
      <c r="AM140" s="326">
        <f t="shared" si="127"/>
        <v>0</v>
      </c>
      <c r="AN140" s="326">
        <f t="shared" si="127"/>
        <v>0</v>
      </c>
      <c r="AO140" s="326">
        <f t="shared" si="127"/>
        <v>0</v>
      </c>
      <c r="AP140" s="326">
        <f t="shared" si="127"/>
        <v>0</v>
      </c>
      <c r="AQ140" s="326">
        <f t="shared" si="127"/>
        <v>0</v>
      </c>
      <c r="AR140" s="326">
        <f t="shared" si="127"/>
        <v>0</v>
      </c>
      <c r="AS140" s="326">
        <f t="shared" si="127"/>
        <v>0</v>
      </c>
      <c r="AT140" s="326">
        <f t="shared" si="127"/>
        <v>0</v>
      </c>
      <c r="AU140" s="326">
        <f t="shared" si="127"/>
        <v>0</v>
      </c>
      <c r="AV140" s="326">
        <f t="shared" si="127"/>
        <v>0</v>
      </c>
      <c r="AW140" s="326">
        <f t="shared" si="127"/>
        <v>0</v>
      </c>
      <c r="AX140" s="326">
        <f t="shared" si="127"/>
        <v>0</v>
      </c>
      <c r="AY140" s="326">
        <f t="shared" si="127"/>
        <v>0</v>
      </c>
      <c r="AZ140" s="326">
        <f t="shared" si="127"/>
        <v>0</v>
      </c>
      <c r="BA140" s="326">
        <f t="shared" si="127"/>
        <v>0</v>
      </c>
      <c r="BB140" s="326">
        <f t="shared" si="127"/>
        <v>0</v>
      </c>
      <c r="BC140" s="326">
        <f t="shared" si="127"/>
        <v>0</v>
      </c>
      <c r="BD140" s="326">
        <f t="shared" si="127"/>
        <v>0</v>
      </c>
      <c r="BE140" s="326">
        <f t="shared" si="127"/>
        <v>0</v>
      </c>
      <c r="BF140" s="326">
        <f t="shared" si="127"/>
        <v>0</v>
      </c>
    </row>
    <row r="141" spans="2:58">
      <c r="B141" s="332"/>
      <c r="C141" s="332"/>
      <c r="D141" s="335"/>
      <c r="E141" s="325" t="s">
        <v>1191</v>
      </c>
      <c r="F141" s="336"/>
      <c r="G141" s="332"/>
      <c r="H141" s="332"/>
      <c r="I141" s="332"/>
      <c r="J141" s="189">
        <f>IFERROR(MAX(0, MIN(L141, IF(DATE(I141, MATCH(H141, {"January","February","March","April","May","June","July","August","September","October","November","December"}, 0), 1) &gt; DATE(2024, 6, 30), 0, DATEDIF(DATE(I141, MATCH(H141, {"January","February","March","April","May","June","July","August","September","October","November","December"}, 0), 1), DATE(2024, 6, 30), "m")))), 0)</f>
        <v>0</v>
      </c>
      <c r="K141" s="189">
        <f>IFERROR(MAX(0, MIN(L141, DATEDIF(DATE(I141, MATCH(H141, {"January","February","March","April","May","June","July","August","September","October","November","December"}, 0), 1), DATE(2025, 6, 30), "m"))), 0)</f>
        <v>0</v>
      </c>
      <c r="L141" s="189">
        <f t="shared" si="112"/>
        <v>0</v>
      </c>
      <c r="M141" s="189">
        <f>IFERROR(INDEX('Drop down options'!$G$1:$G$13, MATCH(H141, 'Drop down options'!$F$1:$F$13, 0)), 0)</f>
        <v>0</v>
      </c>
      <c r="N141" s="352">
        <f t="shared" si="113"/>
        <v>0</v>
      </c>
      <c r="O141" s="326">
        <f t="shared" si="114"/>
        <v>0</v>
      </c>
      <c r="P141" s="193">
        <f t="shared" si="115"/>
        <v>0</v>
      </c>
      <c r="Q141" s="326">
        <f t="shared" si="116"/>
        <v>0</v>
      </c>
      <c r="R141" s="326">
        <f t="shared" si="117"/>
        <v>0</v>
      </c>
      <c r="S141" s="326">
        <f t="shared" ref="S141:BF141" si="128">MAX(0,R141-($N141*12))</f>
        <v>0</v>
      </c>
      <c r="T141" s="326">
        <f t="shared" si="128"/>
        <v>0</v>
      </c>
      <c r="U141" s="326">
        <f t="shared" si="128"/>
        <v>0</v>
      </c>
      <c r="V141" s="326">
        <f t="shared" si="128"/>
        <v>0</v>
      </c>
      <c r="W141" s="326">
        <f t="shared" si="128"/>
        <v>0</v>
      </c>
      <c r="X141" s="326">
        <f t="shared" si="128"/>
        <v>0</v>
      </c>
      <c r="Y141" s="326">
        <f t="shared" si="128"/>
        <v>0</v>
      </c>
      <c r="Z141" s="326">
        <f t="shared" si="128"/>
        <v>0</v>
      </c>
      <c r="AA141" s="326">
        <f t="shared" si="128"/>
        <v>0</v>
      </c>
      <c r="AB141" s="326">
        <f t="shared" si="128"/>
        <v>0</v>
      </c>
      <c r="AC141" s="326">
        <f t="shared" si="128"/>
        <v>0</v>
      </c>
      <c r="AD141" s="326">
        <f t="shared" si="128"/>
        <v>0</v>
      </c>
      <c r="AE141" s="326">
        <f t="shared" si="128"/>
        <v>0</v>
      </c>
      <c r="AF141" s="326">
        <f t="shared" si="128"/>
        <v>0</v>
      </c>
      <c r="AG141" s="326">
        <f t="shared" si="128"/>
        <v>0</v>
      </c>
      <c r="AH141" s="326">
        <f t="shared" si="128"/>
        <v>0</v>
      </c>
      <c r="AI141" s="326">
        <f t="shared" si="128"/>
        <v>0</v>
      </c>
      <c r="AJ141" s="326">
        <f t="shared" si="128"/>
        <v>0</v>
      </c>
      <c r="AK141" s="326">
        <f t="shared" si="128"/>
        <v>0</v>
      </c>
      <c r="AL141" s="326">
        <f t="shared" si="128"/>
        <v>0</v>
      </c>
      <c r="AM141" s="326">
        <f t="shared" si="128"/>
        <v>0</v>
      </c>
      <c r="AN141" s="326">
        <f t="shared" si="128"/>
        <v>0</v>
      </c>
      <c r="AO141" s="326">
        <f t="shared" si="128"/>
        <v>0</v>
      </c>
      <c r="AP141" s="326">
        <f t="shared" si="128"/>
        <v>0</v>
      </c>
      <c r="AQ141" s="326">
        <f t="shared" si="128"/>
        <v>0</v>
      </c>
      <c r="AR141" s="326">
        <f t="shared" si="128"/>
        <v>0</v>
      </c>
      <c r="AS141" s="326">
        <f t="shared" si="128"/>
        <v>0</v>
      </c>
      <c r="AT141" s="326">
        <f t="shared" si="128"/>
        <v>0</v>
      </c>
      <c r="AU141" s="326">
        <f t="shared" si="128"/>
        <v>0</v>
      </c>
      <c r="AV141" s="326">
        <f t="shared" si="128"/>
        <v>0</v>
      </c>
      <c r="AW141" s="326">
        <f t="shared" si="128"/>
        <v>0</v>
      </c>
      <c r="AX141" s="326">
        <f t="shared" si="128"/>
        <v>0</v>
      </c>
      <c r="AY141" s="326">
        <f t="shared" si="128"/>
        <v>0</v>
      </c>
      <c r="AZ141" s="326">
        <f t="shared" si="128"/>
        <v>0</v>
      </c>
      <c r="BA141" s="326">
        <f t="shared" si="128"/>
        <v>0</v>
      </c>
      <c r="BB141" s="326">
        <f t="shared" si="128"/>
        <v>0</v>
      </c>
      <c r="BC141" s="326">
        <f t="shared" si="128"/>
        <v>0</v>
      </c>
      <c r="BD141" s="326">
        <f t="shared" si="128"/>
        <v>0</v>
      </c>
      <c r="BE141" s="326">
        <f t="shared" si="128"/>
        <v>0</v>
      </c>
      <c r="BF141" s="326">
        <f t="shared" si="128"/>
        <v>0</v>
      </c>
    </row>
    <row r="142" spans="2:58">
      <c r="B142" s="332"/>
      <c r="C142" s="332"/>
      <c r="D142" s="335"/>
      <c r="E142" s="325" t="s">
        <v>1191</v>
      </c>
      <c r="F142" s="336"/>
      <c r="G142" s="332"/>
      <c r="H142" s="332"/>
      <c r="I142" s="332"/>
      <c r="J142" s="189">
        <f>IFERROR(MAX(0, MIN(L142, IF(DATE(I142, MATCH(H142, {"January","February","March","April","May","June","July","August","September","October","November","December"}, 0), 1) &gt; DATE(2024, 6, 30), 0, DATEDIF(DATE(I142, MATCH(H142, {"January","February","March","April","May","June","July","August","September","October","November","December"}, 0), 1), DATE(2024, 6, 30), "m")))), 0)</f>
        <v>0</v>
      </c>
      <c r="K142" s="189">
        <f>IFERROR(MAX(0, MIN(L142, DATEDIF(DATE(I142, MATCH(H142, {"January","February","March","April","May","June","July","August","September","October","November","December"}, 0), 1), DATE(2025, 6, 30), "m"))), 0)</f>
        <v>0</v>
      </c>
      <c r="L142" s="189">
        <f t="shared" si="112"/>
        <v>0</v>
      </c>
      <c r="M142" s="189">
        <f>IFERROR(INDEX('Drop down options'!$G$1:$G$13, MATCH(H142, 'Drop down options'!$F$1:$F$13, 0)), 0)</f>
        <v>0</v>
      </c>
      <c r="N142" s="352">
        <f t="shared" si="113"/>
        <v>0</v>
      </c>
      <c r="O142" s="326">
        <f t="shared" si="114"/>
        <v>0</v>
      </c>
      <c r="P142" s="193">
        <f t="shared" si="115"/>
        <v>0</v>
      </c>
      <c r="Q142" s="326">
        <f t="shared" si="116"/>
        <v>0</v>
      </c>
      <c r="R142" s="326">
        <f t="shared" si="117"/>
        <v>0</v>
      </c>
      <c r="S142" s="326">
        <f t="shared" ref="S142:BF142" si="129">MAX(0,R142-($N142*12))</f>
        <v>0</v>
      </c>
      <c r="T142" s="326">
        <f t="shared" si="129"/>
        <v>0</v>
      </c>
      <c r="U142" s="326">
        <f t="shared" si="129"/>
        <v>0</v>
      </c>
      <c r="V142" s="326">
        <f t="shared" si="129"/>
        <v>0</v>
      </c>
      <c r="W142" s="326">
        <f t="shared" si="129"/>
        <v>0</v>
      </c>
      <c r="X142" s="326">
        <f t="shared" si="129"/>
        <v>0</v>
      </c>
      <c r="Y142" s="326">
        <f t="shared" si="129"/>
        <v>0</v>
      </c>
      <c r="Z142" s="326">
        <f t="shared" si="129"/>
        <v>0</v>
      </c>
      <c r="AA142" s="326">
        <f t="shared" si="129"/>
        <v>0</v>
      </c>
      <c r="AB142" s="326">
        <f t="shared" si="129"/>
        <v>0</v>
      </c>
      <c r="AC142" s="326">
        <f t="shared" si="129"/>
        <v>0</v>
      </c>
      <c r="AD142" s="326">
        <f t="shared" si="129"/>
        <v>0</v>
      </c>
      <c r="AE142" s="326">
        <f t="shared" si="129"/>
        <v>0</v>
      </c>
      <c r="AF142" s="326">
        <f t="shared" si="129"/>
        <v>0</v>
      </c>
      <c r="AG142" s="326">
        <f t="shared" si="129"/>
        <v>0</v>
      </c>
      <c r="AH142" s="326">
        <f t="shared" si="129"/>
        <v>0</v>
      </c>
      <c r="AI142" s="326">
        <f t="shared" si="129"/>
        <v>0</v>
      </c>
      <c r="AJ142" s="326">
        <f t="shared" si="129"/>
        <v>0</v>
      </c>
      <c r="AK142" s="326">
        <f t="shared" si="129"/>
        <v>0</v>
      </c>
      <c r="AL142" s="326">
        <f t="shared" si="129"/>
        <v>0</v>
      </c>
      <c r="AM142" s="326">
        <f t="shared" si="129"/>
        <v>0</v>
      </c>
      <c r="AN142" s="326">
        <f t="shared" si="129"/>
        <v>0</v>
      </c>
      <c r="AO142" s="326">
        <f t="shared" si="129"/>
        <v>0</v>
      </c>
      <c r="AP142" s="326">
        <f t="shared" si="129"/>
        <v>0</v>
      </c>
      <c r="AQ142" s="326">
        <f t="shared" si="129"/>
        <v>0</v>
      </c>
      <c r="AR142" s="326">
        <f t="shared" si="129"/>
        <v>0</v>
      </c>
      <c r="AS142" s="326">
        <f t="shared" si="129"/>
        <v>0</v>
      </c>
      <c r="AT142" s="326">
        <f t="shared" si="129"/>
        <v>0</v>
      </c>
      <c r="AU142" s="326">
        <f t="shared" si="129"/>
        <v>0</v>
      </c>
      <c r="AV142" s="326">
        <f t="shared" si="129"/>
        <v>0</v>
      </c>
      <c r="AW142" s="326">
        <f t="shared" si="129"/>
        <v>0</v>
      </c>
      <c r="AX142" s="326">
        <f t="shared" si="129"/>
        <v>0</v>
      </c>
      <c r="AY142" s="326">
        <f t="shared" si="129"/>
        <v>0</v>
      </c>
      <c r="AZ142" s="326">
        <f t="shared" si="129"/>
        <v>0</v>
      </c>
      <c r="BA142" s="326">
        <f t="shared" si="129"/>
        <v>0</v>
      </c>
      <c r="BB142" s="326">
        <f t="shared" si="129"/>
        <v>0</v>
      </c>
      <c r="BC142" s="326">
        <f t="shared" si="129"/>
        <v>0</v>
      </c>
      <c r="BD142" s="326">
        <f t="shared" si="129"/>
        <v>0</v>
      </c>
      <c r="BE142" s="326">
        <f t="shared" si="129"/>
        <v>0</v>
      </c>
      <c r="BF142" s="326">
        <f t="shared" si="129"/>
        <v>0</v>
      </c>
    </row>
    <row r="143" spans="2:58">
      <c r="B143" s="332"/>
      <c r="C143" s="332"/>
      <c r="D143" s="335"/>
      <c r="E143" s="325" t="s">
        <v>1191</v>
      </c>
      <c r="F143" s="336"/>
      <c r="G143" s="332"/>
      <c r="H143" s="332"/>
      <c r="I143" s="332"/>
      <c r="J143" s="189">
        <f>IFERROR(MAX(0, MIN(L143, IF(DATE(I143, MATCH(H143, {"January","February","March","April","May","June","July","August","September","October","November","December"}, 0), 1) &gt; DATE(2024, 6, 30), 0, DATEDIF(DATE(I143, MATCH(H143, {"January","February","March","April","May","June","July","August","September","October","November","December"}, 0), 1), DATE(2024, 6, 30), "m")))), 0)</f>
        <v>0</v>
      </c>
      <c r="K143" s="189">
        <f>IFERROR(MAX(0, MIN(L143, DATEDIF(DATE(I143, MATCH(H143, {"January","February","March","April","May","June","July","August","September","October","November","December"}, 0), 1), DATE(2025, 6, 30), "m"))), 0)</f>
        <v>0</v>
      </c>
      <c r="L143" s="189">
        <f t="shared" si="112"/>
        <v>0</v>
      </c>
      <c r="M143" s="189">
        <f>IFERROR(INDEX('Drop down options'!$G$1:$G$13, MATCH(H143, 'Drop down options'!$F$1:$F$13, 0)), 0)</f>
        <v>0</v>
      </c>
      <c r="N143" s="352">
        <f t="shared" si="113"/>
        <v>0</v>
      </c>
      <c r="O143" s="326">
        <f t="shared" si="114"/>
        <v>0</v>
      </c>
      <c r="P143" s="193">
        <f t="shared" si="115"/>
        <v>0</v>
      </c>
      <c r="Q143" s="326">
        <f t="shared" si="116"/>
        <v>0</v>
      </c>
      <c r="R143" s="326">
        <f t="shared" si="117"/>
        <v>0</v>
      </c>
      <c r="S143" s="326">
        <f t="shared" ref="S143:BF143" si="130">MAX(0,R143-($N143*12))</f>
        <v>0</v>
      </c>
      <c r="T143" s="326">
        <f t="shared" si="130"/>
        <v>0</v>
      </c>
      <c r="U143" s="326">
        <f t="shared" si="130"/>
        <v>0</v>
      </c>
      <c r="V143" s="326">
        <f t="shared" si="130"/>
        <v>0</v>
      </c>
      <c r="W143" s="326">
        <f t="shared" si="130"/>
        <v>0</v>
      </c>
      <c r="X143" s="326">
        <f t="shared" si="130"/>
        <v>0</v>
      </c>
      <c r="Y143" s="326">
        <f t="shared" si="130"/>
        <v>0</v>
      </c>
      <c r="Z143" s="326">
        <f t="shared" si="130"/>
        <v>0</v>
      </c>
      <c r="AA143" s="326">
        <f t="shared" si="130"/>
        <v>0</v>
      </c>
      <c r="AB143" s="326">
        <f t="shared" si="130"/>
        <v>0</v>
      </c>
      <c r="AC143" s="326">
        <f t="shared" si="130"/>
        <v>0</v>
      </c>
      <c r="AD143" s="326">
        <f t="shared" si="130"/>
        <v>0</v>
      </c>
      <c r="AE143" s="326">
        <f t="shared" si="130"/>
        <v>0</v>
      </c>
      <c r="AF143" s="326">
        <f t="shared" si="130"/>
        <v>0</v>
      </c>
      <c r="AG143" s="326">
        <f t="shared" si="130"/>
        <v>0</v>
      </c>
      <c r="AH143" s="326">
        <f t="shared" si="130"/>
        <v>0</v>
      </c>
      <c r="AI143" s="326">
        <f t="shared" si="130"/>
        <v>0</v>
      </c>
      <c r="AJ143" s="326">
        <f t="shared" si="130"/>
        <v>0</v>
      </c>
      <c r="AK143" s="326">
        <f t="shared" si="130"/>
        <v>0</v>
      </c>
      <c r="AL143" s="326">
        <f t="shared" si="130"/>
        <v>0</v>
      </c>
      <c r="AM143" s="326">
        <f t="shared" si="130"/>
        <v>0</v>
      </c>
      <c r="AN143" s="326">
        <f t="shared" si="130"/>
        <v>0</v>
      </c>
      <c r="AO143" s="326">
        <f t="shared" si="130"/>
        <v>0</v>
      </c>
      <c r="AP143" s="326">
        <f t="shared" si="130"/>
        <v>0</v>
      </c>
      <c r="AQ143" s="326">
        <f t="shared" si="130"/>
        <v>0</v>
      </c>
      <c r="AR143" s="326">
        <f t="shared" si="130"/>
        <v>0</v>
      </c>
      <c r="AS143" s="326">
        <f t="shared" si="130"/>
        <v>0</v>
      </c>
      <c r="AT143" s="326">
        <f t="shared" si="130"/>
        <v>0</v>
      </c>
      <c r="AU143" s="326">
        <f t="shared" si="130"/>
        <v>0</v>
      </c>
      <c r="AV143" s="326">
        <f t="shared" si="130"/>
        <v>0</v>
      </c>
      <c r="AW143" s="326">
        <f t="shared" si="130"/>
        <v>0</v>
      </c>
      <c r="AX143" s="326">
        <f t="shared" si="130"/>
        <v>0</v>
      </c>
      <c r="AY143" s="326">
        <f t="shared" si="130"/>
        <v>0</v>
      </c>
      <c r="AZ143" s="326">
        <f t="shared" si="130"/>
        <v>0</v>
      </c>
      <c r="BA143" s="326">
        <f t="shared" si="130"/>
        <v>0</v>
      </c>
      <c r="BB143" s="326">
        <f t="shared" si="130"/>
        <v>0</v>
      </c>
      <c r="BC143" s="326">
        <f t="shared" si="130"/>
        <v>0</v>
      </c>
      <c r="BD143" s="326">
        <f t="shared" si="130"/>
        <v>0</v>
      </c>
      <c r="BE143" s="326">
        <f t="shared" si="130"/>
        <v>0</v>
      </c>
      <c r="BF143" s="326">
        <f t="shared" si="130"/>
        <v>0</v>
      </c>
    </row>
    <row r="144" spans="2:58">
      <c r="B144" s="332"/>
      <c r="C144" s="332"/>
      <c r="D144" s="335"/>
      <c r="E144" s="325" t="s">
        <v>1191</v>
      </c>
      <c r="F144" s="336"/>
      <c r="G144" s="332"/>
      <c r="H144" s="332"/>
      <c r="I144" s="332"/>
      <c r="J144" s="189">
        <f>IFERROR(MAX(0, MIN(L144, IF(DATE(I144, MATCH(H144, {"January","February","March","April","May","June","July","August","September","October","November","December"}, 0), 1) &gt; DATE(2024, 6, 30), 0, DATEDIF(DATE(I144, MATCH(H144, {"January","February","March","April","May","June","July","August","September","October","November","December"}, 0), 1), DATE(2024, 6, 30), "m")))), 0)</f>
        <v>0</v>
      </c>
      <c r="K144" s="189">
        <f>IFERROR(MAX(0, MIN(L144, DATEDIF(DATE(I144, MATCH(H144, {"January","February","March","April","May","June","July","August","September","October","November","December"}, 0), 1), DATE(2025, 6, 30), "m"))), 0)</f>
        <v>0</v>
      </c>
      <c r="L144" s="189">
        <f t="shared" si="112"/>
        <v>0</v>
      </c>
      <c r="M144" s="189">
        <f>IFERROR(INDEX('Drop down options'!$G$1:$G$13, MATCH(H144, 'Drop down options'!$F$1:$F$13, 0)), 0)</f>
        <v>0</v>
      </c>
      <c r="N144" s="352">
        <f t="shared" si="113"/>
        <v>0</v>
      </c>
      <c r="O144" s="326">
        <f t="shared" si="114"/>
        <v>0</v>
      </c>
      <c r="P144" s="193">
        <f t="shared" si="115"/>
        <v>0</v>
      </c>
      <c r="Q144" s="326">
        <f t="shared" si="116"/>
        <v>0</v>
      </c>
      <c r="R144" s="326">
        <f t="shared" si="117"/>
        <v>0</v>
      </c>
      <c r="S144" s="326">
        <f t="shared" ref="S144:BF144" si="131">MAX(0,R144-($N144*12))</f>
        <v>0</v>
      </c>
      <c r="T144" s="326">
        <f t="shared" si="131"/>
        <v>0</v>
      </c>
      <c r="U144" s="326">
        <f t="shared" si="131"/>
        <v>0</v>
      </c>
      <c r="V144" s="326">
        <f t="shared" si="131"/>
        <v>0</v>
      </c>
      <c r="W144" s="326">
        <f t="shared" si="131"/>
        <v>0</v>
      </c>
      <c r="X144" s="326">
        <f t="shared" si="131"/>
        <v>0</v>
      </c>
      <c r="Y144" s="326">
        <f t="shared" si="131"/>
        <v>0</v>
      </c>
      <c r="Z144" s="326">
        <f t="shared" si="131"/>
        <v>0</v>
      </c>
      <c r="AA144" s="326">
        <f t="shared" si="131"/>
        <v>0</v>
      </c>
      <c r="AB144" s="326">
        <f t="shared" si="131"/>
        <v>0</v>
      </c>
      <c r="AC144" s="326">
        <f t="shared" si="131"/>
        <v>0</v>
      </c>
      <c r="AD144" s="326">
        <f t="shared" si="131"/>
        <v>0</v>
      </c>
      <c r="AE144" s="326">
        <f t="shared" si="131"/>
        <v>0</v>
      </c>
      <c r="AF144" s="326">
        <f t="shared" si="131"/>
        <v>0</v>
      </c>
      <c r="AG144" s="326">
        <f t="shared" si="131"/>
        <v>0</v>
      </c>
      <c r="AH144" s="326">
        <f t="shared" si="131"/>
        <v>0</v>
      </c>
      <c r="AI144" s="326">
        <f t="shared" si="131"/>
        <v>0</v>
      </c>
      <c r="AJ144" s="326">
        <f t="shared" si="131"/>
        <v>0</v>
      </c>
      <c r="AK144" s="326">
        <f t="shared" si="131"/>
        <v>0</v>
      </c>
      <c r="AL144" s="326">
        <f t="shared" si="131"/>
        <v>0</v>
      </c>
      <c r="AM144" s="326">
        <f t="shared" si="131"/>
        <v>0</v>
      </c>
      <c r="AN144" s="326">
        <f t="shared" si="131"/>
        <v>0</v>
      </c>
      <c r="AO144" s="326">
        <f t="shared" si="131"/>
        <v>0</v>
      </c>
      <c r="AP144" s="326">
        <f t="shared" si="131"/>
        <v>0</v>
      </c>
      <c r="AQ144" s="326">
        <f t="shared" si="131"/>
        <v>0</v>
      </c>
      <c r="AR144" s="326">
        <f t="shared" si="131"/>
        <v>0</v>
      </c>
      <c r="AS144" s="326">
        <f t="shared" si="131"/>
        <v>0</v>
      </c>
      <c r="AT144" s="326">
        <f t="shared" si="131"/>
        <v>0</v>
      </c>
      <c r="AU144" s="326">
        <f t="shared" si="131"/>
        <v>0</v>
      </c>
      <c r="AV144" s="326">
        <f t="shared" si="131"/>
        <v>0</v>
      </c>
      <c r="AW144" s="326">
        <f t="shared" si="131"/>
        <v>0</v>
      </c>
      <c r="AX144" s="326">
        <f t="shared" si="131"/>
        <v>0</v>
      </c>
      <c r="AY144" s="326">
        <f t="shared" si="131"/>
        <v>0</v>
      </c>
      <c r="AZ144" s="326">
        <f t="shared" si="131"/>
        <v>0</v>
      </c>
      <c r="BA144" s="326">
        <f t="shared" si="131"/>
        <v>0</v>
      </c>
      <c r="BB144" s="326">
        <f t="shared" si="131"/>
        <v>0</v>
      </c>
      <c r="BC144" s="326">
        <f t="shared" si="131"/>
        <v>0</v>
      </c>
      <c r="BD144" s="326">
        <f t="shared" si="131"/>
        <v>0</v>
      </c>
      <c r="BE144" s="326">
        <f t="shared" si="131"/>
        <v>0</v>
      </c>
      <c r="BF144" s="326">
        <f t="shared" si="131"/>
        <v>0</v>
      </c>
    </row>
    <row r="145" spans="2:58">
      <c r="B145" s="332"/>
      <c r="C145" s="332"/>
      <c r="D145" s="335"/>
      <c r="E145" s="325" t="s">
        <v>1191</v>
      </c>
      <c r="F145" s="336"/>
      <c r="G145" s="332"/>
      <c r="H145" s="332"/>
      <c r="I145" s="332"/>
      <c r="J145" s="189">
        <f>IFERROR(MAX(0, MIN(L145, IF(DATE(I145, MATCH(H145, {"January","February","March","April","May","June","July","August","September","October","November","December"}, 0), 1) &gt; DATE(2024, 6, 30), 0, DATEDIF(DATE(I145, MATCH(H145, {"January","February","March","April","May","June","July","August","September","October","November","December"}, 0), 1), DATE(2024, 6, 30), "m")))), 0)</f>
        <v>0</v>
      </c>
      <c r="K145" s="189">
        <f>IFERROR(MAX(0, MIN(L145, DATEDIF(DATE(I145, MATCH(H145, {"January","February","March","April","May","June","July","August","September","October","November","December"}, 0), 1), DATE(2025, 6, 30), "m"))), 0)</f>
        <v>0</v>
      </c>
      <c r="L145" s="189">
        <f t="shared" si="112"/>
        <v>0</v>
      </c>
      <c r="M145" s="189">
        <f>IFERROR(INDEX('Drop down options'!$G$1:$G$13, MATCH(H145, 'Drop down options'!$F$1:$F$13, 0)), 0)</f>
        <v>0</v>
      </c>
      <c r="N145" s="352">
        <f t="shared" si="113"/>
        <v>0</v>
      </c>
      <c r="O145" s="326">
        <f t="shared" si="114"/>
        <v>0</v>
      </c>
      <c r="P145" s="193">
        <f t="shared" si="115"/>
        <v>0</v>
      </c>
      <c r="Q145" s="326">
        <f t="shared" si="116"/>
        <v>0</v>
      </c>
      <c r="R145" s="326">
        <f t="shared" si="117"/>
        <v>0</v>
      </c>
      <c r="S145" s="326">
        <f t="shared" ref="S145:BF145" si="132">MAX(0,R145-($N145*12))</f>
        <v>0</v>
      </c>
      <c r="T145" s="326">
        <f t="shared" si="132"/>
        <v>0</v>
      </c>
      <c r="U145" s="326">
        <f t="shared" si="132"/>
        <v>0</v>
      </c>
      <c r="V145" s="326">
        <f t="shared" si="132"/>
        <v>0</v>
      </c>
      <c r="W145" s="326">
        <f t="shared" si="132"/>
        <v>0</v>
      </c>
      <c r="X145" s="326">
        <f t="shared" si="132"/>
        <v>0</v>
      </c>
      <c r="Y145" s="326">
        <f t="shared" si="132"/>
        <v>0</v>
      </c>
      <c r="Z145" s="326">
        <f t="shared" si="132"/>
        <v>0</v>
      </c>
      <c r="AA145" s="326">
        <f t="shared" si="132"/>
        <v>0</v>
      </c>
      <c r="AB145" s="326">
        <f t="shared" si="132"/>
        <v>0</v>
      </c>
      <c r="AC145" s="326">
        <f t="shared" si="132"/>
        <v>0</v>
      </c>
      <c r="AD145" s="326">
        <f t="shared" si="132"/>
        <v>0</v>
      </c>
      <c r="AE145" s="326">
        <f t="shared" si="132"/>
        <v>0</v>
      </c>
      <c r="AF145" s="326">
        <f t="shared" si="132"/>
        <v>0</v>
      </c>
      <c r="AG145" s="326">
        <f t="shared" si="132"/>
        <v>0</v>
      </c>
      <c r="AH145" s="326">
        <f t="shared" si="132"/>
        <v>0</v>
      </c>
      <c r="AI145" s="326">
        <f t="shared" si="132"/>
        <v>0</v>
      </c>
      <c r="AJ145" s="326">
        <f t="shared" si="132"/>
        <v>0</v>
      </c>
      <c r="AK145" s="326">
        <f t="shared" si="132"/>
        <v>0</v>
      </c>
      <c r="AL145" s="326">
        <f t="shared" si="132"/>
        <v>0</v>
      </c>
      <c r="AM145" s="326">
        <f t="shared" si="132"/>
        <v>0</v>
      </c>
      <c r="AN145" s="326">
        <f t="shared" si="132"/>
        <v>0</v>
      </c>
      <c r="AO145" s="326">
        <f t="shared" si="132"/>
        <v>0</v>
      </c>
      <c r="AP145" s="326">
        <f t="shared" si="132"/>
        <v>0</v>
      </c>
      <c r="AQ145" s="326">
        <f t="shared" si="132"/>
        <v>0</v>
      </c>
      <c r="AR145" s="326">
        <f t="shared" si="132"/>
        <v>0</v>
      </c>
      <c r="AS145" s="326">
        <f t="shared" si="132"/>
        <v>0</v>
      </c>
      <c r="AT145" s="326">
        <f t="shared" si="132"/>
        <v>0</v>
      </c>
      <c r="AU145" s="326">
        <f t="shared" si="132"/>
        <v>0</v>
      </c>
      <c r="AV145" s="326">
        <f t="shared" si="132"/>
        <v>0</v>
      </c>
      <c r="AW145" s="326">
        <f t="shared" si="132"/>
        <v>0</v>
      </c>
      <c r="AX145" s="326">
        <f t="shared" si="132"/>
        <v>0</v>
      </c>
      <c r="AY145" s="326">
        <f t="shared" si="132"/>
        <v>0</v>
      </c>
      <c r="AZ145" s="326">
        <f t="shared" si="132"/>
        <v>0</v>
      </c>
      <c r="BA145" s="326">
        <f t="shared" si="132"/>
        <v>0</v>
      </c>
      <c r="BB145" s="326">
        <f t="shared" si="132"/>
        <v>0</v>
      </c>
      <c r="BC145" s="326">
        <f t="shared" si="132"/>
        <v>0</v>
      </c>
      <c r="BD145" s="326">
        <f t="shared" si="132"/>
        <v>0</v>
      </c>
      <c r="BE145" s="326">
        <f t="shared" si="132"/>
        <v>0</v>
      </c>
      <c r="BF145" s="326">
        <f t="shared" si="132"/>
        <v>0</v>
      </c>
    </row>
    <row r="146" spans="2:58">
      <c r="B146" s="332"/>
      <c r="C146" s="332"/>
      <c r="D146" s="335"/>
      <c r="E146" s="325" t="s">
        <v>1191</v>
      </c>
      <c r="F146" s="336"/>
      <c r="G146" s="332"/>
      <c r="H146" s="332"/>
      <c r="I146" s="332"/>
      <c r="J146" s="189">
        <f>IFERROR(MAX(0, MIN(L146, IF(DATE(I146, MATCH(H146, {"January","February","March","April","May","June","July","August","September","October","November","December"}, 0), 1) &gt; DATE(2024, 6, 30), 0, DATEDIF(DATE(I146, MATCH(H146, {"January","February","March","April","May","June","July","August","September","October","November","December"}, 0), 1), DATE(2024, 6, 30), "m")))), 0)</f>
        <v>0</v>
      </c>
      <c r="K146" s="189">
        <f>IFERROR(MAX(0, MIN(L146, DATEDIF(DATE(I146, MATCH(H146, {"January","February","March","April","May","June","July","August","September","October","November","December"}, 0), 1), DATE(2025, 6, 30), "m"))), 0)</f>
        <v>0</v>
      </c>
      <c r="L146" s="189">
        <f t="shared" si="112"/>
        <v>0</v>
      </c>
      <c r="M146" s="189">
        <f>IFERROR(INDEX('Drop down options'!$G$1:$G$13, MATCH(H146, 'Drop down options'!$F$1:$F$13, 0)), 0)</f>
        <v>0</v>
      </c>
      <c r="N146" s="352">
        <f t="shared" si="113"/>
        <v>0</v>
      </c>
      <c r="O146" s="326">
        <f t="shared" si="114"/>
        <v>0</v>
      </c>
      <c r="P146" s="193">
        <f t="shared" si="115"/>
        <v>0</v>
      </c>
      <c r="Q146" s="326">
        <f t="shared" si="116"/>
        <v>0</v>
      </c>
      <c r="R146" s="326">
        <f t="shared" si="117"/>
        <v>0</v>
      </c>
      <c r="S146" s="326">
        <f t="shared" ref="S146:BF146" si="133">MAX(0,R146-($N146*12))</f>
        <v>0</v>
      </c>
      <c r="T146" s="326">
        <f t="shared" si="133"/>
        <v>0</v>
      </c>
      <c r="U146" s="326">
        <f t="shared" si="133"/>
        <v>0</v>
      </c>
      <c r="V146" s="326">
        <f t="shared" si="133"/>
        <v>0</v>
      </c>
      <c r="W146" s="326">
        <f t="shared" si="133"/>
        <v>0</v>
      </c>
      <c r="X146" s="326">
        <f t="shared" si="133"/>
        <v>0</v>
      </c>
      <c r="Y146" s="326">
        <f t="shared" si="133"/>
        <v>0</v>
      </c>
      <c r="Z146" s="326">
        <f t="shared" si="133"/>
        <v>0</v>
      </c>
      <c r="AA146" s="326">
        <f t="shared" si="133"/>
        <v>0</v>
      </c>
      <c r="AB146" s="326">
        <f t="shared" si="133"/>
        <v>0</v>
      </c>
      <c r="AC146" s="326">
        <f t="shared" si="133"/>
        <v>0</v>
      </c>
      <c r="AD146" s="326">
        <f t="shared" si="133"/>
        <v>0</v>
      </c>
      <c r="AE146" s="326">
        <f t="shared" si="133"/>
        <v>0</v>
      </c>
      <c r="AF146" s="326">
        <f t="shared" si="133"/>
        <v>0</v>
      </c>
      <c r="AG146" s="326">
        <f t="shared" si="133"/>
        <v>0</v>
      </c>
      <c r="AH146" s="326">
        <f t="shared" si="133"/>
        <v>0</v>
      </c>
      <c r="AI146" s="326">
        <f t="shared" si="133"/>
        <v>0</v>
      </c>
      <c r="AJ146" s="326">
        <f t="shared" si="133"/>
        <v>0</v>
      </c>
      <c r="AK146" s="326">
        <f t="shared" si="133"/>
        <v>0</v>
      </c>
      <c r="AL146" s="326">
        <f t="shared" si="133"/>
        <v>0</v>
      </c>
      <c r="AM146" s="326">
        <f t="shared" si="133"/>
        <v>0</v>
      </c>
      <c r="AN146" s="326">
        <f t="shared" si="133"/>
        <v>0</v>
      </c>
      <c r="AO146" s="326">
        <f t="shared" si="133"/>
        <v>0</v>
      </c>
      <c r="AP146" s="326">
        <f t="shared" si="133"/>
        <v>0</v>
      </c>
      <c r="AQ146" s="326">
        <f t="shared" si="133"/>
        <v>0</v>
      </c>
      <c r="AR146" s="326">
        <f t="shared" si="133"/>
        <v>0</v>
      </c>
      <c r="AS146" s="326">
        <f t="shared" si="133"/>
        <v>0</v>
      </c>
      <c r="AT146" s="326">
        <f t="shared" si="133"/>
        <v>0</v>
      </c>
      <c r="AU146" s="326">
        <f t="shared" si="133"/>
        <v>0</v>
      </c>
      <c r="AV146" s="326">
        <f t="shared" si="133"/>
        <v>0</v>
      </c>
      <c r="AW146" s="326">
        <f t="shared" si="133"/>
        <v>0</v>
      </c>
      <c r="AX146" s="326">
        <f t="shared" si="133"/>
        <v>0</v>
      </c>
      <c r="AY146" s="326">
        <f t="shared" si="133"/>
        <v>0</v>
      </c>
      <c r="AZ146" s="326">
        <f t="shared" si="133"/>
        <v>0</v>
      </c>
      <c r="BA146" s="326">
        <f t="shared" si="133"/>
        <v>0</v>
      </c>
      <c r="BB146" s="326">
        <f t="shared" si="133"/>
        <v>0</v>
      </c>
      <c r="BC146" s="326">
        <f t="shared" si="133"/>
        <v>0</v>
      </c>
      <c r="BD146" s="326">
        <f t="shared" si="133"/>
        <v>0</v>
      </c>
      <c r="BE146" s="326">
        <f t="shared" si="133"/>
        <v>0</v>
      </c>
      <c r="BF146" s="326">
        <f t="shared" si="133"/>
        <v>0</v>
      </c>
    </row>
    <row r="147" spans="2:58">
      <c r="B147" s="332"/>
      <c r="C147" s="332"/>
      <c r="D147" s="335"/>
      <c r="E147" s="325" t="s">
        <v>1191</v>
      </c>
      <c r="F147" s="336"/>
      <c r="G147" s="332"/>
      <c r="H147" s="332"/>
      <c r="I147" s="332"/>
      <c r="J147" s="189">
        <f>IFERROR(MAX(0, MIN(L147, IF(DATE(I147, MATCH(H147, {"January","February","March","April","May","June","July","August","September","October","November","December"}, 0), 1) &gt; DATE(2024, 6, 30), 0, DATEDIF(DATE(I147, MATCH(H147, {"January","February","March","April","May","June","July","August","September","October","November","December"}, 0), 1), DATE(2024, 6, 30), "m")))), 0)</f>
        <v>0</v>
      </c>
      <c r="K147" s="189">
        <f>IFERROR(MAX(0, MIN(L147, DATEDIF(DATE(I147, MATCH(H147, {"January","February","March","April","May","June","July","August","September","October","November","December"}, 0), 1), DATE(2025, 6, 30), "m"))), 0)</f>
        <v>0</v>
      </c>
      <c r="L147" s="189">
        <f t="shared" si="112"/>
        <v>0</v>
      </c>
      <c r="M147" s="189">
        <f>IFERROR(INDEX('Drop down options'!$G$1:$G$13, MATCH(H147, 'Drop down options'!$F$1:$F$13, 0)), 0)</f>
        <v>0</v>
      </c>
      <c r="N147" s="352">
        <f t="shared" si="113"/>
        <v>0</v>
      </c>
      <c r="O147" s="326">
        <f t="shared" si="114"/>
        <v>0</v>
      </c>
      <c r="P147" s="193">
        <f t="shared" si="115"/>
        <v>0</v>
      </c>
      <c r="Q147" s="326">
        <f t="shared" si="116"/>
        <v>0</v>
      </c>
      <c r="R147" s="326">
        <f t="shared" si="117"/>
        <v>0</v>
      </c>
      <c r="S147" s="326">
        <f t="shared" ref="S147:BF147" si="134">MAX(0,R147-($N147*12))</f>
        <v>0</v>
      </c>
      <c r="T147" s="326">
        <f t="shared" si="134"/>
        <v>0</v>
      </c>
      <c r="U147" s="326">
        <f t="shared" si="134"/>
        <v>0</v>
      </c>
      <c r="V147" s="326">
        <f t="shared" si="134"/>
        <v>0</v>
      </c>
      <c r="W147" s="326">
        <f t="shared" si="134"/>
        <v>0</v>
      </c>
      <c r="X147" s="326">
        <f t="shared" si="134"/>
        <v>0</v>
      </c>
      <c r="Y147" s="326">
        <f t="shared" si="134"/>
        <v>0</v>
      </c>
      <c r="Z147" s="326">
        <f t="shared" si="134"/>
        <v>0</v>
      </c>
      <c r="AA147" s="326">
        <f t="shared" si="134"/>
        <v>0</v>
      </c>
      <c r="AB147" s="326">
        <f t="shared" si="134"/>
        <v>0</v>
      </c>
      <c r="AC147" s="326">
        <f t="shared" si="134"/>
        <v>0</v>
      </c>
      <c r="AD147" s="326">
        <f t="shared" si="134"/>
        <v>0</v>
      </c>
      <c r="AE147" s="326">
        <f t="shared" si="134"/>
        <v>0</v>
      </c>
      <c r="AF147" s="326">
        <f t="shared" si="134"/>
        <v>0</v>
      </c>
      <c r="AG147" s="326">
        <f t="shared" si="134"/>
        <v>0</v>
      </c>
      <c r="AH147" s="326">
        <f t="shared" si="134"/>
        <v>0</v>
      </c>
      <c r="AI147" s="326">
        <f t="shared" si="134"/>
        <v>0</v>
      </c>
      <c r="AJ147" s="326">
        <f t="shared" si="134"/>
        <v>0</v>
      </c>
      <c r="AK147" s="326">
        <f t="shared" si="134"/>
        <v>0</v>
      </c>
      <c r="AL147" s="326">
        <f t="shared" si="134"/>
        <v>0</v>
      </c>
      <c r="AM147" s="326">
        <f t="shared" si="134"/>
        <v>0</v>
      </c>
      <c r="AN147" s="326">
        <f t="shared" si="134"/>
        <v>0</v>
      </c>
      <c r="AO147" s="326">
        <f t="shared" si="134"/>
        <v>0</v>
      </c>
      <c r="AP147" s="326">
        <f t="shared" si="134"/>
        <v>0</v>
      </c>
      <c r="AQ147" s="326">
        <f t="shared" si="134"/>
        <v>0</v>
      </c>
      <c r="AR147" s="326">
        <f t="shared" si="134"/>
        <v>0</v>
      </c>
      <c r="AS147" s="326">
        <f t="shared" si="134"/>
        <v>0</v>
      </c>
      <c r="AT147" s="326">
        <f t="shared" si="134"/>
        <v>0</v>
      </c>
      <c r="AU147" s="326">
        <f t="shared" si="134"/>
        <v>0</v>
      </c>
      <c r="AV147" s="326">
        <f t="shared" si="134"/>
        <v>0</v>
      </c>
      <c r="AW147" s="326">
        <f t="shared" si="134"/>
        <v>0</v>
      </c>
      <c r="AX147" s="326">
        <f t="shared" si="134"/>
        <v>0</v>
      </c>
      <c r="AY147" s="326">
        <f t="shared" si="134"/>
        <v>0</v>
      </c>
      <c r="AZ147" s="326">
        <f t="shared" si="134"/>
        <v>0</v>
      </c>
      <c r="BA147" s="326">
        <f t="shared" si="134"/>
        <v>0</v>
      </c>
      <c r="BB147" s="326">
        <f t="shared" si="134"/>
        <v>0</v>
      </c>
      <c r="BC147" s="326">
        <f t="shared" si="134"/>
        <v>0</v>
      </c>
      <c r="BD147" s="326">
        <f t="shared" si="134"/>
        <v>0</v>
      </c>
      <c r="BE147" s="326">
        <f t="shared" si="134"/>
        <v>0</v>
      </c>
      <c r="BF147" s="326">
        <f t="shared" si="134"/>
        <v>0</v>
      </c>
    </row>
    <row r="148" spans="2:58">
      <c r="B148" s="332"/>
      <c r="C148" s="332"/>
      <c r="D148" s="335"/>
      <c r="E148" s="325" t="s">
        <v>1191</v>
      </c>
      <c r="F148" s="336"/>
      <c r="G148" s="332"/>
      <c r="H148" s="332"/>
      <c r="I148" s="332"/>
      <c r="J148" s="189">
        <f>IFERROR(MAX(0, MIN(L148, IF(DATE(I148, MATCH(H148, {"January","February","March","April","May","June","July","August","September","October","November","December"}, 0), 1) &gt; DATE(2024, 6, 30), 0, DATEDIF(DATE(I148, MATCH(H148, {"January","February","March","April","May","June","July","August","September","October","November","December"}, 0), 1), DATE(2024, 6, 30), "m")))), 0)</f>
        <v>0</v>
      </c>
      <c r="K148" s="189">
        <f>IFERROR(MAX(0, MIN(L148, DATEDIF(DATE(I148, MATCH(H148, {"January","February","March","April","May","June","July","August","September","October","November","December"}, 0), 1), DATE(2025, 6, 30), "m"))), 0)</f>
        <v>0</v>
      </c>
      <c r="L148" s="189">
        <f t="shared" si="112"/>
        <v>0</v>
      </c>
      <c r="M148" s="189">
        <f>IFERROR(INDEX('Drop down options'!$G$1:$G$13, MATCH(H148, 'Drop down options'!$F$1:$F$13, 0)), 0)</f>
        <v>0</v>
      </c>
      <c r="N148" s="352">
        <f t="shared" si="113"/>
        <v>0</v>
      </c>
      <c r="O148" s="326">
        <f t="shared" si="114"/>
        <v>0</v>
      </c>
      <c r="P148" s="193">
        <f t="shared" si="115"/>
        <v>0</v>
      </c>
      <c r="Q148" s="326">
        <f t="shared" si="116"/>
        <v>0</v>
      </c>
      <c r="R148" s="326">
        <f t="shared" si="117"/>
        <v>0</v>
      </c>
      <c r="S148" s="326">
        <f t="shared" ref="S148:BF148" si="135">MAX(0,R148-($N148*12))</f>
        <v>0</v>
      </c>
      <c r="T148" s="326">
        <f t="shared" si="135"/>
        <v>0</v>
      </c>
      <c r="U148" s="326">
        <f t="shared" si="135"/>
        <v>0</v>
      </c>
      <c r="V148" s="326">
        <f t="shared" si="135"/>
        <v>0</v>
      </c>
      <c r="W148" s="326">
        <f t="shared" si="135"/>
        <v>0</v>
      </c>
      <c r="X148" s="326">
        <f t="shared" si="135"/>
        <v>0</v>
      </c>
      <c r="Y148" s="326">
        <f t="shared" si="135"/>
        <v>0</v>
      </c>
      <c r="Z148" s="326">
        <f t="shared" si="135"/>
        <v>0</v>
      </c>
      <c r="AA148" s="326">
        <f t="shared" si="135"/>
        <v>0</v>
      </c>
      <c r="AB148" s="326">
        <f t="shared" si="135"/>
        <v>0</v>
      </c>
      <c r="AC148" s="326">
        <f t="shared" si="135"/>
        <v>0</v>
      </c>
      <c r="AD148" s="326">
        <f t="shared" si="135"/>
        <v>0</v>
      </c>
      <c r="AE148" s="326">
        <f t="shared" si="135"/>
        <v>0</v>
      </c>
      <c r="AF148" s="326">
        <f t="shared" si="135"/>
        <v>0</v>
      </c>
      <c r="AG148" s="326">
        <f t="shared" si="135"/>
        <v>0</v>
      </c>
      <c r="AH148" s="326">
        <f t="shared" si="135"/>
        <v>0</v>
      </c>
      <c r="AI148" s="326">
        <f t="shared" si="135"/>
        <v>0</v>
      </c>
      <c r="AJ148" s="326">
        <f t="shared" si="135"/>
        <v>0</v>
      </c>
      <c r="AK148" s="326">
        <f t="shared" si="135"/>
        <v>0</v>
      </c>
      <c r="AL148" s="326">
        <f t="shared" si="135"/>
        <v>0</v>
      </c>
      <c r="AM148" s="326">
        <f t="shared" si="135"/>
        <v>0</v>
      </c>
      <c r="AN148" s="326">
        <f t="shared" si="135"/>
        <v>0</v>
      </c>
      <c r="AO148" s="326">
        <f t="shared" si="135"/>
        <v>0</v>
      </c>
      <c r="AP148" s="326">
        <f t="shared" si="135"/>
        <v>0</v>
      </c>
      <c r="AQ148" s="326">
        <f t="shared" si="135"/>
        <v>0</v>
      </c>
      <c r="AR148" s="326">
        <f t="shared" si="135"/>
        <v>0</v>
      </c>
      <c r="AS148" s="326">
        <f t="shared" si="135"/>
        <v>0</v>
      </c>
      <c r="AT148" s="326">
        <f t="shared" si="135"/>
        <v>0</v>
      </c>
      <c r="AU148" s="326">
        <f t="shared" si="135"/>
        <v>0</v>
      </c>
      <c r="AV148" s="326">
        <f t="shared" si="135"/>
        <v>0</v>
      </c>
      <c r="AW148" s="326">
        <f t="shared" si="135"/>
        <v>0</v>
      </c>
      <c r="AX148" s="326">
        <f t="shared" si="135"/>
        <v>0</v>
      </c>
      <c r="AY148" s="326">
        <f t="shared" si="135"/>
        <v>0</v>
      </c>
      <c r="AZ148" s="326">
        <f t="shared" si="135"/>
        <v>0</v>
      </c>
      <c r="BA148" s="326">
        <f t="shared" si="135"/>
        <v>0</v>
      </c>
      <c r="BB148" s="326">
        <f t="shared" si="135"/>
        <v>0</v>
      </c>
      <c r="BC148" s="326">
        <f t="shared" si="135"/>
        <v>0</v>
      </c>
      <c r="BD148" s="326">
        <f t="shared" si="135"/>
        <v>0</v>
      </c>
      <c r="BE148" s="326">
        <f t="shared" si="135"/>
        <v>0</v>
      </c>
      <c r="BF148" s="326">
        <f t="shared" si="135"/>
        <v>0</v>
      </c>
    </row>
    <row r="149" spans="2:58">
      <c r="B149" s="332"/>
      <c r="C149" s="332"/>
      <c r="D149" s="335"/>
      <c r="E149" s="325" t="s">
        <v>1191</v>
      </c>
      <c r="F149" s="336"/>
      <c r="G149" s="332"/>
      <c r="H149" s="332"/>
      <c r="I149" s="332"/>
      <c r="J149" s="189">
        <f>IFERROR(MAX(0, MIN(L149, IF(DATE(I149, MATCH(H149, {"January","February","March","April","May","June","July","August","September","October","November","December"}, 0), 1) &gt; DATE(2024, 6, 30), 0, DATEDIF(DATE(I149, MATCH(H149, {"January","February","March","April","May","June","July","August","September","October","November","December"}, 0), 1), DATE(2024, 6, 30), "m")))), 0)</f>
        <v>0</v>
      </c>
      <c r="K149" s="189">
        <f>IFERROR(MAX(0, MIN(L149, DATEDIF(DATE(I149, MATCH(H149, {"January","February","March","April","May","June","July","August","September","October","November","December"}, 0), 1), DATE(2025, 6, 30), "m"))), 0)</f>
        <v>0</v>
      </c>
      <c r="L149" s="189">
        <f t="shared" si="112"/>
        <v>0</v>
      </c>
      <c r="M149" s="189">
        <f>IFERROR(INDEX('Drop down options'!$G$1:$G$13, MATCH(H149, 'Drop down options'!$F$1:$F$13, 0)), 0)</f>
        <v>0</v>
      </c>
      <c r="N149" s="352">
        <f t="shared" si="113"/>
        <v>0</v>
      </c>
      <c r="O149" s="326">
        <f t="shared" si="114"/>
        <v>0</v>
      </c>
      <c r="P149" s="193">
        <f t="shared" si="115"/>
        <v>0</v>
      </c>
      <c r="Q149" s="326">
        <f t="shared" si="116"/>
        <v>0</v>
      </c>
      <c r="R149" s="326">
        <f t="shared" si="117"/>
        <v>0</v>
      </c>
      <c r="S149" s="326">
        <f t="shared" ref="S149:BF149" si="136">MAX(0,R149-($N149*12))</f>
        <v>0</v>
      </c>
      <c r="T149" s="326">
        <f t="shared" si="136"/>
        <v>0</v>
      </c>
      <c r="U149" s="326">
        <f t="shared" si="136"/>
        <v>0</v>
      </c>
      <c r="V149" s="326">
        <f t="shared" si="136"/>
        <v>0</v>
      </c>
      <c r="W149" s="326">
        <f t="shared" si="136"/>
        <v>0</v>
      </c>
      <c r="X149" s="326">
        <f t="shared" si="136"/>
        <v>0</v>
      </c>
      <c r="Y149" s="326">
        <f t="shared" si="136"/>
        <v>0</v>
      </c>
      <c r="Z149" s="326">
        <f t="shared" si="136"/>
        <v>0</v>
      </c>
      <c r="AA149" s="326">
        <f t="shared" si="136"/>
        <v>0</v>
      </c>
      <c r="AB149" s="326">
        <f t="shared" si="136"/>
        <v>0</v>
      </c>
      <c r="AC149" s="326">
        <f t="shared" si="136"/>
        <v>0</v>
      </c>
      <c r="AD149" s="326">
        <f t="shared" si="136"/>
        <v>0</v>
      </c>
      <c r="AE149" s="326">
        <f t="shared" si="136"/>
        <v>0</v>
      </c>
      <c r="AF149" s="326">
        <f t="shared" si="136"/>
        <v>0</v>
      </c>
      <c r="AG149" s="326">
        <f t="shared" si="136"/>
        <v>0</v>
      </c>
      <c r="AH149" s="326">
        <f t="shared" si="136"/>
        <v>0</v>
      </c>
      <c r="AI149" s="326">
        <f t="shared" si="136"/>
        <v>0</v>
      </c>
      <c r="AJ149" s="326">
        <f t="shared" si="136"/>
        <v>0</v>
      </c>
      <c r="AK149" s="326">
        <f t="shared" si="136"/>
        <v>0</v>
      </c>
      <c r="AL149" s="326">
        <f t="shared" si="136"/>
        <v>0</v>
      </c>
      <c r="AM149" s="326">
        <f t="shared" si="136"/>
        <v>0</v>
      </c>
      <c r="AN149" s="326">
        <f t="shared" si="136"/>
        <v>0</v>
      </c>
      <c r="AO149" s="326">
        <f t="shared" si="136"/>
        <v>0</v>
      </c>
      <c r="AP149" s="326">
        <f t="shared" si="136"/>
        <v>0</v>
      </c>
      <c r="AQ149" s="326">
        <f t="shared" si="136"/>
        <v>0</v>
      </c>
      <c r="AR149" s="326">
        <f t="shared" si="136"/>
        <v>0</v>
      </c>
      <c r="AS149" s="326">
        <f t="shared" si="136"/>
        <v>0</v>
      </c>
      <c r="AT149" s="326">
        <f t="shared" si="136"/>
        <v>0</v>
      </c>
      <c r="AU149" s="326">
        <f t="shared" si="136"/>
        <v>0</v>
      </c>
      <c r="AV149" s="326">
        <f t="shared" si="136"/>
        <v>0</v>
      </c>
      <c r="AW149" s="326">
        <f t="shared" si="136"/>
        <v>0</v>
      </c>
      <c r="AX149" s="326">
        <f t="shared" si="136"/>
        <v>0</v>
      </c>
      <c r="AY149" s="326">
        <f t="shared" si="136"/>
        <v>0</v>
      </c>
      <c r="AZ149" s="326">
        <f t="shared" si="136"/>
        <v>0</v>
      </c>
      <c r="BA149" s="326">
        <f t="shared" si="136"/>
        <v>0</v>
      </c>
      <c r="BB149" s="326">
        <f t="shared" si="136"/>
        <v>0</v>
      </c>
      <c r="BC149" s="326">
        <f t="shared" si="136"/>
        <v>0</v>
      </c>
      <c r="BD149" s="326">
        <f t="shared" si="136"/>
        <v>0</v>
      </c>
      <c r="BE149" s="326">
        <f t="shared" si="136"/>
        <v>0</v>
      </c>
      <c r="BF149" s="326">
        <f t="shared" si="136"/>
        <v>0</v>
      </c>
    </row>
    <row r="150" spans="2:58">
      <c r="B150" s="332"/>
      <c r="C150" s="332"/>
      <c r="D150" s="335"/>
      <c r="E150" s="325" t="s">
        <v>1191</v>
      </c>
      <c r="F150" s="336"/>
      <c r="G150" s="332"/>
      <c r="H150" s="332"/>
      <c r="I150" s="332"/>
      <c r="J150" s="189">
        <f>IFERROR(MAX(0, MIN(L150, IF(DATE(I150, MATCH(H150, {"January","February","March","April","May","June","July","August","September","October","November","December"}, 0), 1) &gt; DATE(2024, 6, 30), 0, DATEDIF(DATE(I150, MATCH(H150, {"January","February","March","April","May","June","July","August","September","October","November","December"}, 0), 1), DATE(2024, 6, 30), "m")))), 0)</f>
        <v>0</v>
      </c>
      <c r="K150" s="189">
        <f>IFERROR(MAX(0, MIN(L150, DATEDIF(DATE(I150, MATCH(H150, {"January","February","March","April","May","June","July","August","September","October","November","December"}, 0), 1), DATE(2025, 6, 30), "m"))), 0)</f>
        <v>0</v>
      </c>
      <c r="L150" s="189">
        <f t="shared" si="112"/>
        <v>0</v>
      </c>
      <c r="M150" s="189">
        <f>IFERROR(INDEX('Drop down options'!$G$1:$G$13, MATCH(H150, 'Drop down options'!$F$1:$F$13, 0)), 0)</f>
        <v>0</v>
      </c>
      <c r="N150" s="352">
        <f t="shared" si="113"/>
        <v>0</v>
      </c>
      <c r="O150" s="326">
        <f t="shared" si="114"/>
        <v>0</v>
      </c>
      <c r="P150" s="193">
        <f t="shared" si="115"/>
        <v>0</v>
      </c>
      <c r="Q150" s="326">
        <f t="shared" si="116"/>
        <v>0</v>
      </c>
      <c r="R150" s="326">
        <f t="shared" si="117"/>
        <v>0</v>
      </c>
      <c r="S150" s="326">
        <f t="shared" ref="S150:BF150" si="137">MAX(0,R150-($N150*12))</f>
        <v>0</v>
      </c>
      <c r="T150" s="326">
        <f t="shared" si="137"/>
        <v>0</v>
      </c>
      <c r="U150" s="326">
        <f t="shared" si="137"/>
        <v>0</v>
      </c>
      <c r="V150" s="326">
        <f t="shared" si="137"/>
        <v>0</v>
      </c>
      <c r="W150" s="326">
        <f t="shared" si="137"/>
        <v>0</v>
      </c>
      <c r="X150" s="326">
        <f t="shared" si="137"/>
        <v>0</v>
      </c>
      <c r="Y150" s="326">
        <f t="shared" si="137"/>
        <v>0</v>
      </c>
      <c r="Z150" s="326">
        <f t="shared" si="137"/>
        <v>0</v>
      </c>
      <c r="AA150" s="326">
        <f t="shared" si="137"/>
        <v>0</v>
      </c>
      <c r="AB150" s="326">
        <f t="shared" si="137"/>
        <v>0</v>
      </c>
      <c r="AC150" s="326">
        <f t="shared" si="137"/>
        <v>0</v>
      </c>
      <c r="AD150" s="326">
        <f t="shared" si="137"/>
        <v>0</v>
      </c>
      <c r="AE150" s="326">
        <f t="shared" si="137"/>
        <v>0</v>
      </c>
      <c r="AF150" s="326">
        <f t="shared" si="137"/>
        <v>0</v>
      </c>
      <c r="AG150" s="326">
        <f t="shared" si="137"/>
        <v>0</v>
      </c>
      <c r="AH150" s="326">
        <f t="shared" si="137"/>
        <v>0</v>
      </c>
      <c r="AI150" s="326">
        <f t="shared" si="137"/>
        <v>0</v>
      </c>
      <c r="AJ150" s="326">
        <f t="shared" si="137"/>
        <v>0</v>
      </c>
      <c r="AK150" s="326">
        <f t="shared" si="137"/>
        <v>0</v>
      </c>
      <c r="AL150" s="326">
        <f t="shared" si="137"/>
        <v>0</v>
      </c>
      <c r="AM150" s="326">
        <f t="shared" si="137"/>
        <v>0</v>
      </c>
      <c r="AN150" s="326">
        <f t="shared" si="137"/>
        <v>0</v>
      </c>
      <c r="AO150" s="326">
        <f t="shared" si="137"/>
        <v>0</v>
      </c>
      <c r="AP150" s="326">
        <f t="shared" si="137"/>
        <v>0</v>
      </c>
      <c r="AQ150" s="326">
        <f t="shared" si="137"/>
        <v>0</v>
      </c>
      <c r="AR150" s="326">
        <f t="shared" si="137"/>
        <v>0</v>
      </c>
      <c r="AS150" s="326">
        <f t="shared" si="137"/>
        <v>0</v>
      </c>
      <c r="AT150" s="326">
        <f t="shared" si="137"/>
        <v>0</v>
      </c>
      <c r="AU150" s="326">
        <f t="shared" si="137"/>
        <v>0</v>
      </c>
      <c r="AV150" s="326">
        <f t="shared" si="137"/>
        <v>0</v>
      </c>
      <c r="AW150" s="326">
        <f t="shared" si="137"/>
        <v>0</v>
      </c>
      <c r="AX150" s="326">
        <f t="shared" si="137"/>
        <v>0</v>
      </c>
      <c r="AY150" s="326">
        <f t="shared" si="137"/>
        <v>0</v>
      </c>
      <c r="AZ150" s="326">
        <f t="shared" si="137"/>
        <v>0</v>
      </c>
      <c r="BA150" s="326">
        <f t="shared" si="137"/>
        <v>0</v>
      </c>
      <c r="BB150" s="326">
        <f t="shared" si="137"/>
        <v>0</v>
      </c>
      <c r="BC150" s="326">
        <f t="shared" si="137"/>
        <v>0</v>
      </c>
      <c r="BD150" s="326">
        <f t="shared" si="137"/>
        <v>0</v>
      </c>
      <c r="BE150" s="326">
        <f t="shared" si="137"/>
        <v>0</v>
      </c>
      <c r="BF150" s="326">
        <f t="shared" si="137"/>
        <v>0</v>
      </c>
    </row>
    <row r="151" spans="2:58">
      <c r="B151" s="332"/>
      <c r="C151" s="332"/>
      <c r="D151" s="335"/>
      <c r="E151" s="325" t="s">
        <v>1191</v>
      </c>
      <c r="F151" s="336"/>
      <c r="G151" s="332"/>
      <c r="H151" s="332"/>
      <c r="I151" s="332"/>
      <c r="J151" s="189">
        <f>IFERROR(MAX(0, MIN(L151, IF(DATE(I151, MATCH(H151, {"January","February","March","April","May","June","July","August","September","October","November","December"}, 0), 1) &gt; DATE(2024, 6, 30), 0, DATEDIF(DATE(I151, MATCH(H151, {"January","February","March","April","May","June","July","August","September","October","November","December"}, 0), 1), DATE(2024, 6, 30), "m")))), 0)</f>
        <v>0</v>
      </c>
      <c r="K151" s="189">
        <f>IFERROR(MAX(0, MIN(L151, DATEDIF(DATE(I151, MATCH(H151, {"January","February","March","April","May","June","July","August","September","October","November","December"}, 0), 1), DATE(2025, 6, 30), "m"))), 0)</f>
        <v>0</v>
      </c>
      <c r="L151" s="189">
        <f t="shared" si="112"/>
        <v>0</v>
      </c>
      <c r="M151" s="189">
        <f>IFERROR(INDEX('Drop down options'!$G$1:$G$13, MATCH(H151, 'Drop down options'!$F$1:$F$13, 0)), 0)</f>
        <v>0</v>
      </c>
      <c r="N151" s="352">
        <f t="shared" si="113"/>
        <v>0</v>
      </c>
      <c r="O151" s="326">
        <f t="shared" si="114"/>
        <v>0</v>
      </c>
      <c r="P151" s="193">
        <f t="shared" si="115"/>
        <v>0</v>
      </c>
      <c r="Q151" s="326">
        <f t="shared" si="116"/>
        <v>0</v>
      </c>
      <c r="R151" s="326">
        <f t="shared" si="117"/>
        <v>0</v>
      </c>
      <c r="S151" s="326">
        <f t="shared" ref="S151:BF151" si="138">MAX(0,R151-($N151*12))</f>
        <v>0</v>
      </c>
      <c r="T151" s="326">
        <f t="shared" si="138"/>
        <v>0</v>
      </c>
      <c r="U151" s="326">
        <f t="shared" si="138"/>
        <v>0</v>
      </c>
      <c r="V151" s="326">
        <f t="shared" si="138"/>
        <v>0</v>
      </c>
      <c r="W151" s="326">
        <f t="shared" si="138"/>
        <v>0</v>
      </c>
      <c r="X151" s="326">
        <f t="shared" si="138"/>
        <v>0</v>
      </c>
      <c r="Y151" s="326">
        <f t="shared" si="138"/>
        <v>0</v>
      </c>
      <c r="Z151" s="326">
        <f t="shared" si="138"/>
        <v>0</v>
      </c>
      <c r="AA151" s="326">
        <f t="shared" si="138"/>
        <v>0</v>
      </c>
      <c r="AB151" s="326">
        <f t="shared" si="138"/>
        <v>0</v>
      </c>
      <c r="AC151" s="326">
        <f t="shared" si="138"/>
        <v>0</v>
      </c>
      <c r="AD151" s="326">
        <f t="shared" si="138"/>
        <v>0</v>
      </c>
      <c r="AE151" s="326">
        <f t="shared" si="138"/>
        <v>0</v>
      </c>
      <c r="AF151" s="326">
        <f t="shared" si="138"/>
        <v>0</v>
      </c>
      <c r="AG151" s="326">
        <f t="shared" si="138"/>
        <v>0</v>
      </c>
      <c r="AH151" s="326">
        <f t="shared" si="138"/>
        <v>0</v>
      </c>
      <c r="AI151" s="326">
        <f t="shared" si="138"/>
        <v>0</v>
      </c>
      <c r="AJ151" s="326">
        <f t="shared" si="138"/>
        <v>0</v>
      </c>
      <c r="AK151" s="326">
        <f t="shared" si="138"/>
        <v>0</v>
      </c>
      <c r="AL151" s="326">
        <f t="shared" si="138"/>
        <v>0</v>
      </c>
      <c r="AM151" s="326">
        <f t="shared" si="138"/>
        <v>0</v>
      </c>
      <c r="AN151" s="326">
        <f t="shared" si="138"/>
        <v>0</v>
      </c>
      <c r="AO151" s="326">
        <f t="shared" si="138"/>
        <v>0</v>
      </c>
      <c r="AP151" s="326">
        <f t="shared" si="138"/>
        <v>0</v>
      </c>
      <c r="AQ151" s="326">
        <f t="shared" si="138"/>
        <v>0</v>
      </c>
      <c r="AR151" s="326">
        <f t="shared" si="138"/>
        <v>0</v>
      </c>
      <c r="AS151" s="326">
        <f t="shared" si="138"/>
        <v>0</v>
      </c>
      <c r="AT151" s="326">
        <f t="shared" si="138"/>
        <v>0</v>
      </c>
      <c r="AU151" s="326">
        <f t="shared" si="138"/>
        <v>0</v>
      </c>
      <c r="AV151" s="326">
        <f t="shared" si="138"/>
        <v>0</v>
      </c>
      <c r="AW151" s="326">
        <f t="shared" si="138"/>
        <v>0</v>
      </c>
      <c r="AX151" s="326">
        <f t="shared" si="138"/>
        <v>0</v>
      </c>
      <c r="AY151" s="326">
        <f t="shared" si="138"/>
        <v>0</v>
      </c>
      <c r="AZ151" s="326">
        <f t="shared" si="138"/>
        <v>0</v>
      </c>
      <c r="BA151" s="326">
        <f t="shared" si="138"/>
        <v>0</v>
      </c>
      <c r="BB151" s="326">
        <f t="shared" si="138"/>
        <v>0</v>
      </c>
      <c r="BC151" s="326">
        <f t="shared" si="138"/>
        <v>0</v>
      </c>
      <c r="BD151" s="326">
        <f t="shared" si="138"/>
        <v>0</v>
      </c>
      <c r="BE151" s="326">
        <f t="shared" si="138"/>
        <v>0</v>
      </c>
      <c r="BF151" s="326">
        <f t="shared" si="138"/>
        <v>0</v>
      </c>
    </row>
    <row r="152" spans="2:58">
      <c r="B152" s="332"/>
      <c r="C152" s="332"/>
      <c r="D152" s="335"/>
      <c r="E152" s="325" t="s">
        <v>1191</v>
      </c>
      <c r="F152" s="336"/>
      <c r="G152" s="332"/>
      <c r="H152" s="332"/>
      <c r="I152" s="332"/>
      <c r="J152" s="189">
        <f>IFERROR(MAX(0, MIN(L152, IF(DATE(I152, MATCH(H152, {"January","February","March","April","May","June","July","August","September","October","November","December"}, 0), 1) &gt; DATE(2024, 6, 30), 0, DATEDIF(DATE(I152, MATCH(H152, {"January","February","March","April","May","June","July","August","September","October","November","December"}, 0), 1), DATE(2024, 6, 30), "m")))), 0)</f>
        <v>0</v>
      </c>
      <c r="K152" s="189">
        <f>IFERROR(MAX(0, MIN(L152, DATEDIF(DATE(I152, MATCH(H152, {"January","February","March","April","May","June","July","August","September","October","November","December"}, 0), 1), DATE(2025, 6, 30), "m"))), 0)</f>
        <v>0</v>
      </c>
      <c r="L152" s="189">
        <f t="shared" si="112"/>
        <v>0</v>
      </c>
      <c r="M152" s="189">
        <f>IFERROR(INDEX('Drop down options'!$G$1:$G$13, MATCH(H152, 'Drop down options'!$F$1:$F$13, 0)), 0)</f>
        <v>0</v>
      </c>
      <c r="N152" s="352">
        <f t="shared" si="113"/>
        <v>0</v>
      </c>
      <c r="O152" s="326">
        <f t="shared" si="114"/>
        <v>0</v>
      </c>
      <c r="P152" s="193">
        <f t="shared" si="115"/>
        <v>0</v>
      </c>
      <c r="Q152" s="326">
        <f t="shared" si="116"/>
        <v>0</v>
      </c>
      <c r="R152" s="326">
        <f t="shared" si="117"/>
        <v>0</v>
      </c>
      <c r="S152" s="326">
        <f t="shared" ref="S152:BF152" si="139">MAX(0,R152-($N152*12))</f>
        <v>0</v>
      </c>
      <c r="T152" s="326">
        <f t="shared" si="139"/>
        <v>0</v>
      </c>
      <c r="U152" s="326">
        <f t="shared" si="139"/>
        <v>0</v>
      </c>
      <c r="V152" s="326">
        <f t="shared" si="139"/>
        <v>0</v>
      </c>
      <c r="W152" s="326">
        <f t="shared" si="139"/>
        <v>0</v>
      </c>
      <c r="X152" s="326">
        <f t="shared" si="139"/>
        <v>0</v>
      </c>
      <c r="Y152" s="326">
        <f t="shared" si="139"/>
        <v>0</v>
      </c>
      <c r="Z152" s="326">
        <f t="shared" si="139"/>
        <v>0</v>
      </c>
      <c r="AA152" s="326">
        <f t="shared" si="139"/>
        <v>0</v>
      </c>
      <c r="AB152" s="326">
        <f t="shared" si="139"/>
        <v>0</v>
      </c>
      <c r="AC152" s="326">
        <f t="shared" si="139"/>
        <v>0</v>
      </c>
      <c r="AD152" s="326">
        <f t="shared" si="139"/>
        <v>0</v>
      </c>
      <c r="AE152" s="326">
        <f t="shared" si="139"/>
        <v>0</v>
      </c>
      <c r="AF152" s="326">
        <f t="shared" si="139"/>
        <v>0</v>
      </c>
      <c r="AG152" s="326">
        <f t="shared" si="139"/>
        <v>0</v>
      </c>
      <c r="AH152" s="326">
        <f t="shared" si="139"/>
        <v>0</v>
      </c>
      <c r="AI152" s="326">
        <f t="shared" si="139"/>
        <v>0</v>
      </c>
      <c r="AJ152" s="326">
        <f t="shared" si="139"/>
        <v>0</v>
      </c>
      <c r="AK152" s="326">
        <f t="shared" si="139"/>
        <v>0</v>
      </c>
      <c r="AL152" s="326">
        <f t="shared" si="139"/>
        <v>0</v>
      </c>
      <c r="AM152" s="326">
        <f t="shared" si="139"/>
        <v>0</v>
      </c>
      <c r="AN152" s="326">
        <f t="shared" si="139"/>
        <v>0</v>
      </c>
      <c r="AO152" s="326">
        <f t="shared" si="139"/>
        <v>0</v>
      </c>
      <c r="AP152" s="326">
        <f t="shared" si="139"/>
        <v>0</v>
      </c>
      <c r="AQ152" s="326">
        <f t="shared" si="139"/>
        <v>0</v>
      </c>
      <c r="AR152" s="326">
        <f t="shared" si="139"/>
        <v>0</v>
      </c>
      <c r="AS152" s="326">
        <f t="shared" si="139"/>
        <v>0</v>
      </c>
      <c r="AT152" s="326">
        <f t="shared" si="139"/>
        <v>0</v>
      </c>
      <c r="AU152" s="326">
        <f t="shared" si="139"/>
        <v>0</v>
      </c>
      <c r="AV152" s="326">
        <f t="shared" si="139"/>
        <v>0</v>
      </c>
      <c r="AW152" s="326">
        <f t="shared" si="139"/>
        <v>0</v>
      </c>
      <c r="AX152" s="326">
        <f t="shared" si="139"/>
        <v>0</v>
      </c>
      <c r="AY152" s="326">
        <f t="shared" si="139"/>
        <v>0</v>
      </c>
      <c r="AZ152" s="326">
        <f t="shared" si="139"/>
        <v>0</v>
      </c>
      <c r="BA152" s="326">
        <f t="shared" si="139"/>
        <v>0</v>
      </c>
      <c r="BB152" s="326">
        <f t="shared" si="139"/>
        <v>0</v>
      </c>
      <c r="BC152" s="326">
        <f t="shared" si="139"/>
        <v>0</v>
      </c>
      <c r="BD152" s="326">
        <f t="shared" si="139"/>
        <v>0</v>
      </c>
      <c r="BE152" s="326">
        <f t="shared" si="139"/>
        <v>0</v>
      </c>
      <c r="BF152" s="326">
        <f t="shared" si="139"/>
        <v>0</v>
      </c>
    </row>
    <row r="153" spans="2:58">
      <c r="B153" s="332"/>
      <c r="C153" s="332"/>
      <c r="D153" s="335"/>
      <c r="E153" s="325" t="s">
        <v>1191</v>
      </c>
      <c r="F153" s="336"/>
      <c r="G153" s="332"/>
      <c r="H153" s="332"/>
      <c r="I153" s="332"/>
      <c r="J153" s="189">
        <f>IFERROR(MAX(0, MIN(L153, IF(DATE(I153, MATCH(H153, {"January","February","March","April","May","June","July","August","September","October","November","December"}, 0), 1) &gt; DATE(2024, 6, 30), 0, DATEDIF(DATE(I153, MATCH(H153, {"January","February","March","April","May","June","July","August","September","October","November","December"}, 0), 1), DATE(2024, 6, 30), "m")))), 0)</f>
        <v>0</v>
      </c>
      <c r="K153" s="189">
        <f>IFERROR(MAX(0, MIN(L153, DATEDIF(DATE(I153, MATCH(H153, {"January","February","March","April","May","June","July","August","September","October","November","December"}, 0), 1), DATE(2025, 6, 30), "m"))), 0)</f>
        <v>0</v>
      </c>
      <c r="L153" s="189">
        <f t="shared" si="112"/>
        <v>0</v>
      </c>
      <c r="M153" s="189">
        <f>IFERROR(INDEX('Drop down options'!$G$1:$G$13, MATCH(H153, 'Drop down options'!$F$1:$F$13, 0)), 0)</f>
        <v>0</v>
      </c>
      <c r="N153" s="352">
        <f t="shared" si="113"/>
        <v>0</v>
      </c>
      <c r="O153" s="326">
        <f t="shared" si="114"/>
        <v>0</v>
      </c>
      <c r="P153" s="193">
        <f t="shared" si="115"/>
        <v>0</v>
      </c>
      <c r="Q153" s="326">
        <f t="shared" si="116"/>
        <v>0</v>
      </c>
      <c r="R153" s="326">
        <f t="shared" si="117"/>
        <v>0</v>
      </c>
      <c r="S153" s="326">
        <f t="shared" ref="S153:BF153" si="140">MAX(0,R153-($N153*12))</f>
        <v>0</v>
      </c>
      <c r="T153" s="326">
        <f t="shared" si="140"/>
        <v>0</v>
      </c>
      <c r="U153" s="326">
        <f t="shared" si="140"/>
        <v>0</v>
      </c>
      <c r="V153" s="326">
        <f t="shared" si="140"/>
        <v>0</v>
      </c>
      <c r="W153" s="326">
        <f t="shared" si="140"/>
        <v>0</v>
      </c>
      <c r="X153" s="326">
        <f t="shared" si="140"/>
        <v>0</v>
      </c>
      <c r="Y153" s="326">
        <f t="shared" si="140"/>
        <v>0</v>
      </c>
      <c r="Z153" s="326">
        <f t="shared" si="140"/>
        <v>0</v>
      </c>
      <c r="AA153" s="326">
        <f t="shared" si="140"/>
        <v>0</v>
      </c>
      <c r="AB153" s="326">
        <f t="shared" si="140"/>
        <v>0</v>
      </c>
      <c r="AC153" s="326">
        <f t="shared" si="140"/>
        <v>0</v>
      </c>
      <c r="AD153" s="326">
        <f t="shared" si="140"/>
        <v>0</v>
      </c>
      <c r="AE153" s="326">
        <f t="shared" si="140"/>
        <v>0</v>
      </c>
      <c r="AF153" s="326">
        <f t="shared" si="140"/>
        <v>0</v>
      </c>
      <c r="AG153" s="326">
        <f t="shared" si="140"/>
        <v>0</v>
      </c>
      <c r="AH153" s="326">
        <f t="shared" si="140"/>
        <v>0</v>
      </c>
      <c r="AI153" s="326">
        <f t="shared" si="140"/>
        <v>0</v>
      </c>
      <c r="AJ153" s="326">
        <f t="shared" si="140"/>
        <v>0</v>
      </c>
      <c r="AK153" s="326">
        <f t="shared" si="140"/>
        <v>0</v>
      </c>
      <c r="AL153" s="326">
        <f t="shared" si="140"/>
        <v>0</v>
      </c>
      <c r="AM153" s="326">
        <f t="shared" si="140"/>
        <v>0</v>
      </c>
      <c r="AN153" s="326">
        <f t="shared" si="140"/>
        <v>0</v>
      </c>
      <c r="AO153" s="326">
        <f t="shared" si="140"/>
        <v>0</v>
      </c>
      <c r="AP153" s="326">
        <f t="shared" si="140"/>
        <v>0</v>
      </c>
      <c r="AQ153" s="326">
        <f t="shared" si="140"/>
        <v>0</v>
      </c>
      <c r="AR153" s="326">
        <f t="shared" si="140"/>
        <v>0</v>
      </c>
      <c r="AS153" s="326">
        <f t="shared" si="140"/>
        <v>0</v>
      </c>
      <c r="AT153" s="326">
        <f t="shared" si="140"/>
        <v>0</v>
      </c>
      <c r="AU153" s="326">
        <f t="shared" si="140"/>
        <v>0</v>
      </c>
      <c r="AV153" s="326">
        <f t="shared" si="140"/>
        <v>0</v>
      </c>
      <c r="AW153" s="326">
        <f t="shared" si="140"/>
        <v>0</v>
      </c>
      <c r="AX153" s="326">
        <f t="shared" si="140"/>
        <v>0</v>
      </c>
      <c r="AY153" s="326">
        <f t="shared" si="140"/>
        <v>0</v>
      </c>
      <c r="AZ153" s="326">
        <f t="shared" si="140"/>
        <v>0</v>
      </c>
      <c r="BA153" s="326">
        <f t="shared" si="140"/>
        <v>0</v>
      </c>
      <c r="BB153" s="326">
        <f t="shared" si="140"/>
        <v>0</v>
      </c>
      <c r="BC153" s="326">
        <f t="shared" si="140"/>
        <v>0</v>
      </c>
      <c r="BD153" s="326">
        <f t="shared" si="140"/>
        <v>0</v>
      </c>
      <c r="BE153" s="326">
        <f t="shared" si="140"/>
        <v>0</v>
      </c>
      <c r="BF153" s="326">
        <f t="shared" si="140"/>
        <v>0</v>
      </c>
    </row>
    <row r="154" spans="2:58">
      <c r="B154" s="332"/>
      <c r="C154" s="332"/>
      <c r="D154" s="335"/>
      <c r="E154" s="325" t="s">
        <v>1191</v>
      </c>
      <c r="F154" s="336"/>
      <c r="G154" s="332"/>
      <c r="H154" s="332"/>
      <c r="I154" s="332"/>
      <c r="J154" s="189">
        <f>IFERROR(MAX(0, MIN(L154, IF(DATE(I154, MATCH(H154, {"January","February","March","April","May","June","July","August","September","October","November","December"}, 0), 1) &gt; DATE(2024, 6, 30), 0, DATEDIF(DATE(I154, MATCH(H154, {"January","February","March","April","May","June","July","August","September","October","November","December"}, 0), 1), DATE(2024, 6, 30), "m")))), 0)</f>
        <v>0</v>
      </c>
      <c r="K154" s="189">
        <f>IFERROR(MAX(0, MIN(L154, DATEDIF(DATE(I154, MATCH(H154, {"January","February","March","April","May","June","July","August","September","October","November","December"}, 0), 1), DATE(2025, 6, 30), "m"))), 0)</f>
        <v>0</v>
      </c>
      <c r="L154" s="189">
        <f t="shared" si="112"/>
        <v>0</v>
      </c>
      <c r="M154" s="189">
        <f>IFERROR(INDEX('Drop down options'!$G$1:$G$13, MATCH(H154, 'Drop down options'!$F$1:$F$13, 0)), 0)</f>
        <v>0</v>
      </c>
      <c r="N154" s="352">
        <f t="shared" si="113"/>
        <v>0</v>
      </c>
      <c r="O154" s="326">
        <f t="shared" si="114"/>
        <v>0</v>
      </c>
      <c r="P154" s="193">
        <f t="shared" si="115"/>
        <v>0</v>
      </c>
      <c r="Q154" s="326">
        <f t="shared" si="116"/>
        <v>0</v>
      </c>
      <c r="R154" s="326">
        <f t="shared" si="117"/>
        <v>0</v>
      </c>
      <c r="S154" s="326">
        <f t="shared" ref="S154:BF154" si="141">MAX(0,R154-($N154*12))</f>
        <v>0</v>
      </c>
      <c r="T154" s="326">
        <f t="shared" si="141"/>
        <v>0</v>
      </c>
      <c r="U154" s="326">
        <f t="shared" si="141"/>
        <v>0</v>
      </c>
      <c r="V154" s="326">
        <f t="shared" si="141"/>
        <v>0</v>
      </c>
      <c r="W154" s="326">
        <f t="shared" si="141"/>
        <v>0</v>
      </c>
      <c r="X154" s="326">
        <f t="shared" si="141"/>
        <v>0</v>
      </c>
      <c r="Y154" s="326">
        <f t="shared" si="141"/>
        <v>0</v>
      </c>
      <c r="Z154" s="326">
        <f t="shared" si="141"/>
        <v>0</v>
      </c>
      <c r="AA154" s="326">
        <f t="shared" si="141"/>
        <v>0</v>
      </c>
      <c r="AB154" s="326">
        <f t="shared" si="141"/>
        <v>0</v>
      </c>
      <c r="AC154" s="326">
        <f t="shared" si="141"/>
        <v>0</v>
      </c>
      <c r="AD154" s="326">
        <f t="shared" si="141"/>
        <v>0</v>
      </c>
      <c r="AE154" s="326">
        <f t="shared" si="141"/>
        <v>0</v>
      </c>
      <c r="AF154" s="326">
        <f t="shared" si="141"/>
        <v>0</v>
      </c>
      <c r="AG154" s="326">
        <f t="shared" si="141"/>
        <v>0</v>
      </c>
      <c r="AH154" s="326">
        <f t="shared" si="141"/>
        <v>0</v>
      </c>
      <c r="AI154" s="326">
        <f t="shared" si="141"/>
        <v>0</v>
      </c>
      <c r="AJ154" s="326">
        <f t="shared" si="141"/>
        <v>0</v>
      </c>
      <c r="AK154" s="326">
        <f t="shared" si="141"/>
        <v>0</v>
      </c>
      <c r="AL154" s="326">
        <f t="shared" si="141"/>
        <v>0</v>
      </c>
      <c r="AM154" s="326">
        <f t="shared" si="141"/>
        <v>0</v>
      </c>
      <c r="AN154" s="326">
        <f t="shared" si="141"/>
        <v>0</v>
      </c>
      <c r="AO154" s="326">
        <f t="shared" si="141"/>
        <v>0</v>
      </c>
      <c r="AP154" s="326">
        <f t="shared" si="141"/>
        <v>0</v>
      </c>
      <c r="AQ154" s="326">
        <f t="shared" si="141"/>
        <v>0</v>
      </c>
      <c r="AR154" s="326">
        <f t="shared" si="141"/>
        <v>0</v>
      </c>
      <c r="AS154" s="326">
        <f t="shared" si="141"/>
        <v>0</v>
      </c>
      <c r="AT154" s="326">
        <f t="shared" si="141"/>
        <v>0</v>
      </c>
      <c r="AU154" s="326">
        <f t="shared" si="141"/>
        <v>0</v>
      </c>
      <c r="AV154" s="326">
        <f t="shared" si="141"/>
        <v>0</v>
      </c>
      <c r="AW154" s="326">
        <f t="shared" si="141"/>
        <v>0</v>
      </c>
      <c r="AX154" s="326">
        <f t="shared" si="141"/>
        <v>0</v>
      </c>
      <c r="AY154" s="326">
        <f t="shared" si="141"/>
        <v>0</v>
      </c>
      <c r="AZ154" s="326">
        <f t="shared" si="141"/>
        <v>0</v>
      </c>
      <c r="BA154" s="326">
        <f t="shared" si="141"/>
        <v>0</v>
      </c>
      <c r="BB154" s="326">
        <f t="shared" si="141"/>
        <v>0</v>
      </c>
      <c r="BC154" s="326">
        <f t="shared" si="141"/>
        <v>0</v>
      </c>
      <c r="BD154" s="326">
        <f t="shared" si="141"/>
        <v>0</v>
      </c>
      <c r="BE154" s="326">
        <f t="shared" si="141"/>
        <v>0</v>
      </c>
      <c r="BF154" s="326">
        <f t="shared" si="141"/>
        <v>0</v>
      </c>
    </row>
    <row r="155" spans="2:58">
      <c r="B155" s="332"/>
      <c r="C155" s="332"/>
      <c r="D155" s="335"/>
      <c r="E155" s="325" t="s">
        <v>1191</v>
      </c>
      <c r="F155" s="336"/>
      <c r="G155" s="332"/>
      <c r="H155" s="332"/>
      <c r="I155" s="332"/>
      <c r="J155" s="189">
        <f>IFERROR(MAX(0, MIN(L155, IF(DATE(I155, MATCH(H155, {"January","February","March","April","May","June","July","August","September","October","November","December"}, 0), 1) &gt; DATE(2024, 6, 30), 0, DATEDIF(DATE(I155, MATCH(H155, {"January","February","March","April","May","June","July","August","September","October","November","December"}, 0), 1), DATE(2024, 6, 30), "m")))), 0)</f>
        <v>0</v>
      </c>
      <c r="K155" s="189">
        <f>IFERROR(MAX(0, MIN(L155, DATEDIF(DATE(I155, MATCH(H155, {"January","February","March","April","May","June","July","August","September","October","November","December"}, 0), 1), DATE(2025, 6, 30), "m"))), 0)</f>
        <v>0</v>
      </c>
      <c r="L155" s="189">
        <f t="shared" si="112"/>
        <v>0</v>
      </c>
      <c r="M155" s="189">
        <f>IFERROR(INDEX('Drop down options'!$G$1:$G$13, MATCH(H155, 'Drop down options'!$F$1:$F$13, 0)), 0)</f>
        <v>0</v>
      </c>
      <c r="N155" s="352">
        <f t="shared" si="113"/>
        <v>0</v>
      </c>
      <c r="O155" s="326">
        <f t="shared" si="114"/>
        <v>0</v>
      </c>
      <c r="P155" s="193">
        <f t="shared" si="115"/>
        <v>0</v>
      </c>
      <c r="Q155" s="326">
        <f t="shared" si="116"/>
        <v>0</v>
      </c>
      <c r="R155" s="326">
        <f t="shared" si="117"/>
        <v>0</v>
      </c>
      <c r="S155" s="326">
        <f t="shared" ref="S155:BF155" si="142">MAX(0,R155-($N155*12))</f>
        <v>0</v>
      </c>
      <c r="T155" s="326">
        <f t="shared" si="142"/>
        <v>0</v>
      </c>
      <c r="U155" s="326">
        <f t="shared" si="142"/>
        <v>0</v>
      </c>
      <c r="V155" s="326">
        <f t="shared" si="142"/>
        <v>0</v>
      </c>
      <c r="W155" s="326">
        <f t="shared" si="142"/>
        <v>0</v>
      </c>
      <c r="X155" s="326">
        <f t="shared" si="142"/>
        <v>0</v>
      </c>
      <c r="Y155" s="326">
        <f t="shared" si="142"/>
        <v>0</v>
      </c>
      <c r="Z155" s="326">
        <f t="shared" si="142"/>
        <v>0</v>
      </c>
      <c r="AA155" s="326">
        <f t="shared" si="142"/>
        <v>0</v>
      </c>
      <c r="AB155" s="326">
        <f t="shared" si="142"/>
        <v>0</v>
      </c>
      <c r="AC155" s="326">
        <f t="shared" si="142"/>
        <v>0</v>
      </c>
      <c r="AD155" s="326">
        <f t="shared" si="142"/>
        <v>0</v>
      </c>
      <c r="AE155" s="326">
        <f t="shared" si="142"/>
        <v>0</v>
      </c>
      <c r="AF155" s="326">
        <f t="shared" si="142"/>
        <v>0</v>
      </c>
      <c r="AG155" s="326">
        <f t="shared" si="142"/>
        <v>0</v>
      </c>
      <c r="AH155" s="326">
        <f t="shared" si="142"/>
        <v>0</v>
      </c>
      <c r="AI155" s="326">
        <f t="shared" si="142"/>
        <v>0</v>
      </c>
      <c r="AJ155" s="326">
        <f t="shared" si="142"/>
        <v>0</v>
      </c>
      <c r="AK155" s="326">
        <f t="shared" si="142"/>
        <v>0</v>
      </c>
      <c r="AL155" s="326">
        <f t="shared" si="142"/>
        <v>0</v>
      </c>
      <c r="AM155" s="326">
        <f t="shared" si="142"/>
        <v>0</v>
      </c>
      <c r="AN155" s="326">
        <f t="shared" si="142"/>
        <v>0</v>
      </c>
      <c r="AO155" s="326">
        <f t="shared" si="142"/>
        <v>0</v>
      </c>
      <c r="AP155" s="326">
        <f t="shared" si="142"/>
        <v>0</v>
      </c>
      <c r="AQ155" s="326">
        <f t="shared" si="142"/>
        <v>0</v>
      </c>
      <c r="AR155" s="326">
        <f t="shared" si="142"/>
        <v>0</v>
      </c>
      <c r="AS155" s="326">
        <f t="shared" si="142"/>
        <v>0</v>
      </c>
      <c r="AT155" s="326">
        <f t="shared" si="142"/>
        <v>0</v>
      </c>
      <c r="AU155" s="326">
        <f t="shared" si="142"/>
        <v>0</v>
      </c>
      <c r="AV155" s="326">
        <f t="shared" si="142"/>
        <v>0</v>
      </c>
      <c r="AW155" s="326">
        <f t="shared" si="142"/>
        <v>0</v>
      </c>
      <c r="AX155" s="326">
        <f t="shared" si="142"/>
        <v>0</v>
      </c>
      <c r="AY155" s="326">
        <f t="shared" si="142"/>
        <v>0</v>
      </c>
      <c r="AZ155" s="326">
        <f t="shared" si="142"/>
        <v>0</v>
      </c>
      <c r="BA155" s="326">
        <f t="shared" si="142"/>
        <v>0</v>
      </c>
      <c r="BB155" s="326">
        <f t="shared" si="142"/>
        <v>0</v>
      </c>
      <c r="BC155" s="326">
        <f t="shared" si="142"/>
        <v>0</v>
      </c>
      <c r="BD155" s="326">
        <f t="shared" si="142"/>
        <v>0</v>
      </c>
      <c r="BE155" s="326">
        <f t="shared" si="142"/>
        <v>0</v>
      </c>
      <c r="BF155" s="326">
        <f t="shared" si="142"/>
        <v>0</v>
      </c>
    </row>
    <row r="156" spans="2:58">
      <c r="B156" s="332"/>
      <c r="C156" s="332"/>
      <c r="D156" s="335"/>
      <c r="E156" s="325" t="s">
        <v>1191</v>
      </c>
      <c r="F156" s="336"/>
      <c r="G156" s="332"/>
      <c r="H156" s="332"/>
      <c r="I156" s="332"/>
      <c r="J156" s="189">
        <f>IFERROR(MAX(0, MIN(L156, IF(DATE(I156, MATCH(H156, {"January","February","March","April","May","June","July","August","September","October","November","December"}, 0), 1) &gt; DATE(2024, 6, 30), 0, DATEDIF(DATE(I156, MATCH(H156, {"January","February","March","April","May","June","July","August","September","October","November","December"}, 0), 1), DATE(2024, 6, 30), "m")))), 0)</f>
        <v>0</v>
      </c>
      <c r="K156" s="189">
        <f>IFERROR(MAX(0, MIN(L156, DATEDIF(DATE(I156, MATCH(H156, {"January","February","March","April","May","June","July","August","September","October","November","December"}, 0), 1), DATE(2025, 6, 30), "m"))), 0)</f>
        <v>0</v>
      </c>
      <c r="L156" s="189">
        <f t="shared" si="112"/>
        <v>0</v>
      </c>
      <c r="M156" s="189">
        <f>IFERROR(INDEX('Drop down options'!$G$1:$G$13, MATCH(H156, 'Drop down options'!$F$1:$F$13, 0)), 0)</f>
        <v>0</v>
      </c>
      <c r="N156" s="352">
        <f t="shared" si="113"/>
        <v>0</v>
      </c>
      <c r="O156" s="326">
        <f t="shared" si="114"/>
        <v>0</v>
      </c>
      <c r="P156" s="193">
        <f t="shared" si="115"/>
        <v>0</v>
      </c>
      <c r="Q156" s="326">
        <f t="shared" si="116"/>
        <v>0</v>
      </c>
      <c r="R156" s="326">
        <f t="shared" si="117"/>
        <v>0</v>
      </c>
      <c r="S156" s="326">
        <f t="shared" ref="S156:BF156" si="143">MAX(0,R156-($N156*12))</f>
        <v>0</v>
      </c>
      <c r="T156" s="326">
        <f t="shared" si="143"/>
        <v>0</v>
      </c>
      <c r="U156" s="326">
        <f t="shared" si="143"/>
        <v>0</v>
      </c>
      <c r="V156" s="326">
        <f t="shared" si="143"/>
        <v>0</v>
      </c>
      <c r="W156" s="326">
        <f t="shared" si="143"/>
        <v>0</v>
      </c>
      <c r="X156" s="326">
        <f t="shared" si="143"/>
        <v>0</v>
      </c>
      <c r="Y156" s="326">
        <f t="shared" si="143"/>
        <v>0</v>
      </c>
      <c r="Z156" s="326">
        <f t="shared" si="143"/>
        <v>0</v>
      </c>
      <c r="AA156" s="326">
        <f t="shared" si="143"/>
        <v>0</v>
      </c>
      <c r="AB156" s="326">
        <f t="shared" si="143"/>
        <v>0</v>
      </c>
      <c r="AC156" s="326">
        <f t="shared" si="143"/>
        <v>0</v>
      </c>
      <c r="AD156" s="326">
        <f t="shared" si="143"/>
        <v>0</v>
      </c>
      <c r="AE156" s="326">
        <f t="shared" si="143"/>
        <v>0</v>
      </c>
      <c r="AF156" s="326">
        <f t="shared" si="143"/>
        <v>0</v>
      </c>
      <c r="AG156" s="326">
        <f t="shared" si="143"/>
        <v>0</v>
      </c>
      <c r="AH156" s="326">
        <f t="shared" si="143"/>
        <v>0</v>
      </c>
      <c r="AI156" s="326">
        <f t="shared" si="143"/>
        <v>0</v>
      </c>
      <c r="AJ156" s="326">
        <f t="shared" si="143"/>
        <v>0</v>
      </c>
      <c r="AK156" s="326">
        <f t="shared" si="143"/>
        <v>0</v>
      </c>
      <c r="AL156" s="326">
        <f t="shared" si="143"/>
        <v>0</v>
      </c>
      <c r="AM156" s="326">
        <f t="shared" si="143"/>
        <v>0</v>
      </c>
      <c r="AN156" s="326">
        <f t="shared" si="143"/>
        <v>0</v>
      </c>
      <c r="AO156" s="326">
        <f t="shared" si="143"/>
        <v>0</v>
      </c>
      <c r="AP156" s="326">
        <f t="shared" si="143"/>
        <v>0</v>
      </c>
      <c r="AQ156" s="326">
        <f t="shared" si="143"/>
        <v>0</v>
      </c>
      <c r="AR156" s="326">
        <f t="shared" si="143"/>
        <v>0</v>
      </c>
      <c r="AS156" s="326">
        <f t="shared" si="143"/>
        <v>0</v>
      </c>
      <c r="AT156" s="326">
        <f t="shared" si="143"/>
        <v>0</v>
      </c>
      <c r="AU156" s="326">
        <f t="shared" si="143"/>
        <v>0</v>
      </c>
      <c r="AV156" s="326">
        <f t="shared" si="143"/>
        <v>0</v>
      </c>
      <c r="AW156" s="326">
        <f t="shared" si="143"/>
        <v>0</v>
      </c>
      <c r="AX156" s="326">
        <f t="shared" si="143"/>
        <v>0</v>
      </c>
      <c r="AY156" s="326">
        <f t="shared" si="143"/>
        <v>0</v>
      </c>
      <c r="AZ156" s="326">
        <f t="shared" si="143"/>
        <v>0</v>
      </c>
      <c r="BA156" s="326">
        <f t="shared" si="143"/>
        <v>0</v>
      </c>
      <c r="BB156" s="326">
        <f t="shared" si="143"/>
        <v>0</v>
      </c>
      <c r="BC156" s="326">
        <f t="shared" si="143"/>
        <v>0</v>
      </c>
      <c r="BD156" s="326">
        <f t="shared" si="143"/>
        <v>0</v>
      </c>
      <c r="BE156" s="326">
        <f t="shared" si="143"/>
        <v>0</v>
      </c>
      <c r="BF156" s="326">
        <f t="shared" si="143"/>
        <v>0</v>
      </c>
    </row>
    <row r="157" spans="2:58">
      <c r="B157" s="332"/>
      <c r="C157" s="332"/>
      <c r="D157" s="335"/>
      <c r="E157" s="325" t="s">
        <v>1191</v>
      </c>
      <c r="F157" s="336"/>
      <c r="G157" s="332"/>
      <c r="H157" s="332"/>
      <c r="I157" s="332"/>
      <c r="J157" s="189">
        <f>IFERROR(MAX(0, MIN(L157, IF(DATE(I157, MATCH(H157, {"January","February","March","April","May","June","July","August","September","October","November","December"}, 0), 1) &gt; DATE(2024, 6, 30), 0, DATEDIF(DATE(I157, MATCH(H157, {"January","February","March","April","May","June","July","August","September","October","November","December"}, 0), 1), DATE(2024, 6, 30), "m")))), 0)</f>
        <v>0</v>
      </c>
      <c r="K157" s="189">
        <f>IFERROR(MAX(0, MIN(L157, DATEDIF(DATE(I157, MATCH(H157, {"January","February","March","April","May","June","July","August","September","October","November","December"}, 0), 1), DATE(2025, 6, 30), "m"))), 0)</f>
        <v>0</v>
      </c>
      <c r="L157" s="189">
        <f t="shared" si="112"/>
        <v>0</v>
      </c>
      <c r="M157" s="189">
        <f>IFERROR(INDEX('Drop down options'!$G$1:$G$13, MATCH(H157, 'Drop down options'!$F$1:$F$13, 0)), 0)</f>
        <v>0</v>
      </c>
      <c r="N157" s="352">
        <f t="shared" si="113"/>
        <v>0</v>
      </c>
      <c r="O157" s="326">
        <f t="shared" si="114"/>
        <v>0</v>
      </c>
      <c r="P157" s="193">
        <f t="shared" si="115"/>
        <v>0</v>
      </c>
      <c r="Q157" s="326">
        <f t="shared" si="116"/>
        <v>0</v>
      </c>
      <c r="R157" s="326">
        <f t="shared" si="117"/>
        <v>0</v>
      </c>
      <c r="S157" s="326">
        <f t="shared" ref="S157:BF157" si="144">MAX(0,R157-($N157*12))</f>
        <v>0</v>
      </c>
      <c r="T157" s="326">
        <f t="shared" si="144"/>
        <v>0</v>
      </c>
      <c r="U157" s="326">
        <f t="shared" si="144"/>
        <v>0</v>
      </c>
      <c r="V157" s="326">
        <f t="shared" si="144"/>
        <v>0</v>
      </c>
      <c r="W157" s="326">
        <f t="shared" si="144"/>
        <v>0</v>
      </c>
      <c r="X157" s="326">
        <f t="shared" si="144"/>
        <v>0</v>
      </c>
      <c r="Y157" s="326">
        <f t="shared" si="144"/>
        <v>0</v>
      </c>
      <c r="Z157" s="326">
        <f t="shared" si="144"/>
        <v>0</v>
      </c>
      <c r="AA157" s="326">
        <f t="shared" si="144"/>
        <v>0</v>
      </c>
      <c r="AB157" s="326">
        <f t="shared" si="144"/>
        <v>0</v>
      </c>
      <c r="AC157" s="326">
        <f t="shared" si="144"/>
        <v>0</v>
      </c>
      <c r="AD157" s="326">
        <f t="shared" si="144"/>
        <v>0</v>
      </c>
      <c r="AE157" s="326">
        <f t="shared" si="144"/>
        <v>0</v>
      </c>
      <c r="AF157" s="326">
        <f t="shared" si="144"/>
        <v>0</v>
      </c>
      <c r="AG157" s="326">
        <f t="shared" si="144"/>
        <v>0</v>
      </c>
      <c r="AH157" s="326">
        <f t="shared" si="144"/>
        <v>0</v>
      </c>
      <c r="AI157" s="326">
        <f t="shared" si="144"/>
        <v>0</v>
      </c>
      <c r="AJ157" s="326">
        <f t="shared" si="144"/>
        <v>0</v>
      </c>
      <c r="AK157" s="326">
        <f t="shared" si="144"/>
        <v>0</v>
      </c>
      <c r="AL157" s="326">
        <f t="shared" si="144"/>
        <v>0</v>
      </c>
      <c r="AM157" s="326">
        <f t="shared" si="144"/>
        <v>0</v>
      </c>
      <c r="AN157" s="326">
        <f t="shared" si="144"/>
        <v>0</v>
      </c>
      <c r="AO157" s="326">
        <f t="shared" si="144"/>
        <v>0</v>
      </c>
      <c r="AP157" s="326">
        <f t="shared" si="144"/>
        <v>0</v>
      </c>
      <c r="AQ157" s="326">
        <f t="shared" si="144"/>
        <v>0</v>
      </c>
      <c r="AR157" s="326">
        <f t="shared" si="144"/>
        <v>0</v>
      </c>
      <c r="AS157" s="326">
        <f t="shared" si="144"/>
        <v>0</v>
      </c>
      <c r="AT157" s="326">
        <f t="shared" si="144"/>
        <v>0</v>
      </c>
      <c r="AU157" s="326">
        <f t="shared" si="144"/>
        <v>0</v>
      </c>
      <c r="AV157" s="326">
        <f t="shared" si="144"/>
        <v>0</v>
      </c>
      <c r="AW157" s="326">
        <f t="shared" si="144"/>
        <v>0</v>
      </c>
      <c r="AX157" s="326">
        <f t="shared" si="144"/>
        <v>0</v>
      </c>
      <c r="AY157" s="326">
        <f t="shared" si="144"/>
        <v>0</v>
      </c>
      <c r="AZ157" s="326">
        <f t="shared" si="144"/>
        <v>0</v>
      </c>
      <c r="BA157" s="326">
        <f t="shared" si="144"/>
        <v>0</v>
      </c>
      <c r="BB157" s="326">
        <f t="shared" si="144"/>
        <v>0</v>
      </c>
      <c r="BC157" s="326">
        <f t="shared" si="144"/>
        <v>0</v>
      </c>
      <c r="BD157" s="326">
        <f t="shared" si="144"/>
        <v>0</v>
      </c>
      <c r="BE157" s="326">
        <f t="shared" si="144"/>
        <v>0</v>
      </c>
      <c r="BF157" s="326">
        <f t="shared" si="144"/>
        <v>0</v>
      </c>
    </row>
    <row r="158" spans="2:58">
      <c r="B158" s="332"/>
      <c r="C158" s="332"/>
      <c r="D158" s="335"/>
      <c r="E158" s="325" t="s">
        <v>1191</v>
      </c>
      <c r="F158" s="336"/>
      <c r="G158" s="332"/>
      <c r="H158" s="332"/>
      <c r="I158" s="332"/>
      <c r="J158" s="189">
        <f>IFERROR(MAX(0, MIN(L158, IF(DATE(I158, MATCH(H158, {"January","February","March","April","May","June","July","August","September","October","November","December"}, 0), 1) &gt; DATE(2024, 6, 30), 0, DATEDIF(DATE(I158, MATCH(H158, {"January","February","March","April","May","June","July","August","September","October","November","December"}, 0), 1), DATE(2024, 6, 30), "m")))), 0)</f>
        <v>0</v>
      </c>
      <c r="K158" s="189">
        <f>IFERROR(MAX(0, MIN(L158, DATEDIF(DATE(I158, MATCH(H158, {"January","February","March","April","May","June","July","August","September","October","November","December"}, 0), 1), DATE(2025, 6, 30), "m"))), 0)</f>
        <v>0</v>
      </c>
      <c r="L158" s="189">
        <f t="shared" si="112"/>
        <v>0</v>
      </c>
      <c r="M158" s="189">
        <f>IFERROR(INDEX('Drop down options'!$G$1:$G$13, MATCH(H158, 'Drop down options'!$F$1:$F$13, 0)), 0)</f>
        <v>0</v>
      </c>
      <c r="N158" s="352">
        <f t="shared" si="113"/>
        <v>0</v>
      </c>
      <c r="O158" s="326">
        <f t="shared" si="114"/>
        <v>0</v>
      </c>
      <c r="P158" s="193">
        <f t="shared" si="115"/>
        <v>0</v>
      </c>
      <c r="Q158" s="326">
        <f t="shared" si="116"/>
        <v>0</v>
      </c>
      <c r="R158" s="326">
        <f t="shared" si="117"/>
        <v>0</v>
      </c>
      <c r="S158" s="326">
        <f t="shared" ref="S158:BF158" si="145">MAX(0,R158-($N158*12))</f>
        <v>0</v>
      </c>
      <c r="T158" s="326">
        <f t="shared" si="145"/>
        <v>0</v>
      </c>
      <c r="U158" s="326">
        <f t="shared" si="145"/>
        <v>0</v>
      </c>
      <c r="V158" s="326">
        <f t="shared" si="145"/>
        <v>0</v>
      </c>
      <c r="W158" s="326">
        <f t="shared" si="145"/>
        <v>0</v>
      </c>
      <c r="X158" s="326">
        <f t="shared" si="145"/>
        <v>0</v>
      </c>
      <c r="Y158" s="326">
        <f t="shared" si="145"/>
        <v>0</v>
      </c>
      <c r="Z158" s="326">
        <f t="shared" si="145"/>
        <v>0</v>
      </c>
      <c r="AA158" s="326">
        <f t="shared" si="145"/>
        <v>0</v>
      </c>
      <c r="AB158" s="326">
        <f t="shared" si="145"/>
        <v>0</v>
      </c>
      <c r="AC158" s="326">
        <f t="shared" si="145"/>
        <v>0</v>
      </c>
      <c r="AD158" s="326">
        <f t="shared" si="145"/>
        <v>0</v>
      </c>
      <c r="AE158" s="326">
        <f t="shared" si="145"/>
        <v>0</v>
      </c>
      <c r="AF158" s="326">
        <f t="shared" si="145"/>
        <v>0</v>
      </c>
      <c r="AG158" s="326">
        <f t="shared" si="145"/>
        <v>0</v>
      </c>
      <c r="AH158" s="326">
        <f t="shared" si="145"/>
        <v>0</v>
      </c>
      <c r="AI158" s="326">
        <f t="shared" si="145"/>
        <v>0</v>
      </c>
      <c r="AJ158" s="326">
        <f t="shared" si="145"/>
        <v>0</v>
      </c>
      <c r="AK158" s="326">
        <f t="shared" si="145"/>
        <v>0</v>
      </c>
      <c r="AL158" s="326">
        <f t="shared" si="145"/>
        <v>0</v>
      </c>
      <c r="AM158" s="326">
        <f t="shared" si="145"/>
        <v>0</v>
      </c>
      <c r="AN158" s="326">
        <f t="shared" si="145"/>
        <v>0</v>
      </c>
      <c r="AO158" s="326">
        <f t="shared" si="145"/>
        <v>0</v>
      </c>
      <c r="AP158" s="326">
        <f t="shared" si="145"/>
        <v>0</v>
      </c>
      <c r="AQ158" s="326">
        <f t="shared" si="145"/>
        <v>0</v>
      </c>
      <c r="AR158" s="326">
        <f t="shared" si="145"/>
        <v>0</v>
      </c>
      <c r="AS158" s="326">
        <f t="shared" si="145"/>
        <v>0</v>
      </c>
      <c r="AT158" s="326">
        <f t="shared" si="145"/>
        <v>0</v>
      </c>
      <c r="AU158" s="326">
        <f t="shared" si="145"/>
        <v>0</v>
      </c>
      <c r="AV158" s="326">
        <f t="shared" si="145"/>
        <v>0</v>
      </c>
      <c r="AW158" s="326">
        <f t="shared" si="145"/>
        <v>0</v>
      </c>
      <c r="AX158" s="326">
        <f t="shared" si="145"/>
        <v>0</v>
      </c>
      <c r="AY158" s="326">
        <f t="shared" si="145"/>
        <v>0</v>
      </c>
      <c r="AZ158" s="326">
        <f t="shared" si="145"/>
        <v>0</v>
      </c>
      <c r="BA158" s="326">
        <f t="shared" si="145"/>
        <v>0</v>
      </c>
      <c r="BB158" s="326">
        <f t="shared" si="145"/>
        <v>0</v>
      </c>
      <c r="BC158" s="326">
        <f t="shared" si="145"/>
        <v>0</v>
      </c>
      <c r="BD158" s="326">
        <f t="shared" si="145"/>
        <v>0</v>
      </c>
      <c r="BE158" s="326">
        <f t="shared" si="145"/>
        <v>0</v>
      </c>
      <c r="BF158" s="326">
        <f t="shared" si="145"/>
        <v>0</v>
      </c>
    </row>
    <row r="159" spans="2:58">
      <c r="B159" s="332"/>
      <c r="C159" s="332"/>
      <c r="D159" s="335"/>
      <c r="E159" s="325" t="s">
        <v>1191</v>
      </c>
      <c r="F159" s="336"/>
      <c r="G159" s="332"/>
      <c r="H159" s="332"/>
      <c r="I159" s="332"/>
      <c r="J159" s="189">
        <f>IFERROR(MAX(0, MIN(L159, IF(DATE(I159, MATCH(H159, {"January","February","March","April","May","June","July","August","September","October","November","December"}, 0), 1) &gt; DATE(2024, 6, 30), 0, DATEDIF(DATE(I159, MATCH(H159, {"January","February","March","April","May","June","July","August","September","October","November","December"}, 0), 1), DATE(2024, 6, 30), "m")))), 0)</f>
        <v>0</v>
      </c>
      <c r="K159" s="189">
        <f>IFERROR(MAX(0, MIN(L159, DATEDIF(DATE(I159, MATCH(H159, {"January","February","March","April","May","June","July","August","September","October","November","December"}, 0), 1), DATE(2025, 6, 30), "m"))), 0)</f>
        <v>0</v>
      </c>
      <c r="L159" s="189">
        <f t="shared" si="112"/>
        <v>0</v>
      </c>
      <c r="M159" s="189">
        <f>IFERROR(INDEX('Drop down options'!$G$1:$G$13, MATCH(H159, 'Drop down options'!$F$1:$F$13, 0)), 0)</f>
        <v>0</v>
      </c>
      <c r="N159" s="352">
        <f t="shared" si="113"/>
        <v>0</v>
      </c>
      <c r="O159" s="326">
        <f t="shared" si="114"/>
        <v>0</v>
      </c>
      <c r="P159" s="193">
        <f t="shared" si="115"/>
        <v>0</v>
      </c>
      <c r="Q159" s="326">
        <f t="shared" si="116"/>
        <v>0</v>
      </c>
      <c r="R159" s="326">
        <f t="shared" si="117"/>
        <v>0</v>
      </c>
      <c r="S159" s="326">
        <f t="shared" ref="S159:BF159" si="146">MAX(0,R159-($N159*12))</f>
        <v>0</v>
      </c>
      <c r="T159" s="326">
        <f t="shared" si="146"/>
        <v>0</v>
      </c>
      <c r="U159" s="326">
        <f t="shared" si="146"/>
        <v>0</v>
      </c>
      <c r="V159" s="326">
        <f t="shared" si="146"/>
        <v>0</v>
      </c>
      <c r="W159" s="326">
        <f t="shared" si="146"/>
        <v>0</v>
      </c>
      <c r="X159" s="326">
        <f t="shared" si="146"/>
        <v>0</v>
      </c>
      <c r="Y159" s="326">
        <f t="shared" si="146"/>
        <v>0</v>
      </c>
      <c r="Z159" s="326">
        <f t="shared" si="146"/>
        <v>0</v>
      </c>
      <c r="AA159" s="326">
        <f t="shared" si="146"/>
        <v>0</v>
      </c>
      <c r="AB159" s="326">
        <f t="shared" si="146"/>
        <v>0</v>
      </c>
      <c r="AC159" s="326">
        <f t="shared" si="146"/>
        <v>0</v>
      </c>
      <c r="AD159" s="326">
        <f t="shared" si="146"/>
        <v>0</v>
      </c>
      <c r="AE159" s="326">
        <f t="shared" si="146"/>
        <v>0</v>
      </c>
      <c r="AF159" s="326">
        <f t="shared" si="146"/>
        <v>0</v>
      </c>
      <c r="AG159" s="326">
        <f t="shared" si="146"/>
        <v>0</v>
      </c>
      <c r="AH159" s="326">
        <f t="shared" si="146"/>
        <v>0</v>
      </c>
      <c r="AI159" s="326">
        <f t="shared" si="146"/>
        <v>0</v>
      </c>
      <c r="AJ159" s="326">
        <f t="shared" si="146"/>
        <v>0</v>
      </c>
      <c r="AK159" s="326">
        <f t="shared" si="146"/>
        <v>0</v>
      </c>
      <c r="AL159" s="326">
        <f t="shared" si="146"/>
        <v>0</v>
      </c>
      <c r="AM159" s="326">
        <f t="shared" si="146"/>
        <v>0</v>
      </c>
      <c r="AN159" s="326">
        <f t="shared" si="146"/>
        <v>0</v>
      </c>
      <c r="AO159" s="326">
        <f t="shared" si="146"/>
        <v>0</v>
      </c>
      <c r="AP159" s="326">
        <f t="shared" si="146"/>
        <v>0</v>
      </c>
      <c r="AQ159" s="326">
        <f t="shared" si="146"/>
        <v>0</v>
      </c>
      <c r="AR159" s="326">
        <f t="shared" si="146"/>
        <v>0</v>
      </c>
      <c r="AS159" s="326">
        <f t="shared" si="146"/>
        <v>0</v>
      </c>
      <c r="AT159" s="326">
        <f t="shared" si="146"/>
        <v>0</v>
      </c>
      <c r="AU159" s="326">
        <f t="shared" si="146"/>
        <v>0</v>
      </c>
      <c r="AV159" s="326">
        <f t="shared" si="146"/>
        <v>0</v>
      </c>
      <c r="AW159" s="326">
        <f t="shared" si="146"/>
        <v>0</v>
      </c>
      <c r="AX159" s="326">
        <f t="shared" si="146"/>
        <v>0</v>
      </c>
      <c r="AY159" s="326">
        <f t="shared" si="146"/>
        <v>0</v>
      </c>
      <c r="AZ159" s="326">
        <f t="shared" si="146"/>
        <v>0</v>
      </c>
      <c r="BA159" s="326">
        <f t="shared" si="146"/>
        <v>0</v>
      </c>
      <c r="BB159" s="326">
        <f t="shared" si="146"/>
        <v>0</v>
      </c>
      <c r="BC159" s="326">
        <f t="shared" si="146"/>
        <v>0</v>
      </c>
      <c r="BD159" s="326">
        <f t="shared" si="146"/>
        <v>0</v>
      </c>
      <c r="BE159" s="326">
        <f t="shared" si="146"/>
        <v>0</v>
      </c>
      <c r="BF159" s="326">
        <f t="shared" si="146"/>
        <v>0</v>
      </c>
    </row>
    <row r="160" spans="2:58">
      <c r="B160" s="332"/>
      <c r="C160" s="332"/>
      <c r="D160" s="335"/>
      <c r="E160" s="325" t="s">
        <v>1191</v>
      </c>
      <c r="F160" s="336"/>
      <c r="G160" s="332"/>
      <c r="H160" s="332"/>
      <c r="I160" s="332"/>
      <c r="J160" s="189">
        <f>IFERROR(MAX(0, MIN(L160, IF(DATE(I160, MATCH(H160, {"January","February","March","April","May","June","July","August","September","October","November","December"}, 0), 1) &gt; DATE(2024, 6, 30), 0, DATEDIF(DATE(I160, MATCH(H160, {"January","February","March","April","May","June","July","August","September","October","November","December"}, 0), 1), DATE(2024, 6, 30), "m")))), 0)</f>
        <v>0</v>
      </c>
      <c r="K160" s="189">
        <f>IFERROR(MAX(0, MIN(L160, DATEDIF(DATE(I160, MATCH(H160, {"January","February","March","April","May","June","July","August","September","October","November","December"}, 0), 1), DATE(2025, 6, 30), "m"))), 0)</f>
        <v>0</v>
      </c>
      <c r="L160" s="189">
        <f t="shared" si="112"/>
        <v>0</v>
      </c>
      <c r="M160" s="189">
        <f>IFERROR(INDEX('Drop down options'!$G$1:$G$13, MATCH(H160, 'Drop down options'!$F$1:$F$13, 0)), 0)</f>
        <v>0</v>
      </c>
      <c r="N160" s="352">
        <f t="shared" si="113"/>
        <v>0</v>
      </c>
      <c r="O160" s="326">
        <f t="shared" si="114"/>
        <v>0</v>
      </c>
      <c r="P160" s="193">
        <f t="shared" si="115"/>
        <v>0</v>
      </c>
      <c r="Q160" s="326">
        <f t="shared" si="116"/>
        <v>0</v>
      </c>
      <c r="R160" s="326">
        <f t="shared" si="117"/>
        <v>0</v>
      </c>
      <c r="S160" s="326">
        <f t="shared" ref="S160:BF160" si="147">MAX(0,R160-($N160*12))</f>
        <v>0</v>
      </c>
      <c r="T160" s="326">
        <f t="shared" si="147"/>
        <v>0</v>
      </c>
      <c r="U160" s="326">
        <f t="shared" si="147"/>
        <v>0</v>
      </c>
      <c r="V160" s="326">
        <f t="shared" si="147"/>
        <v>0</v>
      </c>
      <c r="W160" s="326">
        <f t="shared" si="147"/>
        <v>0</v>
      </c>
      <c r="X160" s="326">
        <f t="shared" si="147"/>
        <v>0</v>
      </c>
      <c r="Y160" s="326">
        <f t="shared" si="147"/>
        <v>0</v>
      </c>
      <c r="Z160" s="326">
        <f t="shared" si="147"/>
        <v>0</v>
      </c>
      <c r="AA160" s="326">
        <f t="shared" si="147"/>
        <v>0</v>
      </c>
      <c r="AB160" s="326">
        <f t="shared" si="147"/>
        <v>0</v>
      </c>
      <c r="AC160" s="326">
        <f t="shared" si="147"/>
        <v>0</v>
      </c>
      <c r="AD160" s="326">
        <f t="shared" si="147"/>
        <v>0</v>
      </c>
      <c r="AE160" s="326">
        <f t="shared" si="147"/>
        <v>0</v>
      </c>
      <c r="AF160" s="326">
        <f t="shared" si="147"/>
        <v>0</v>
      </c>
      <c r="AG160" s="326">
        <f t="shared" si="147"/>
        <v>0</v>
      </c>
      <c r="AH160" s="326">
        <f t="shared" si="147"/>
        <v>0</v>
      </c>
      <c r="AI160" s="326">
        <f t="shared" si="147"/>
        <v>0</v>
      </c>
      <c r="AJ160" s="326">
        <f t="shared" si="147"/>
        <v>0</v>
      </c>
      <c r="AK160" s="326">
        <f t="shared" si="147"/>
        <v>0</v>
      </c>
      <c r="AL160" s="326">
        <f t="shared" si="147"/>
        <v>0</v>
      </c>
      <c r="AM160" s="326">
        <f t="shared" si="147"/>
        <v>0</v>
      </c>
      <c r="AN160" s="326">
        <f t="shared" si="147"/>
        <v>0</v>
      </c>
      <c r="AO160" s="326">
        <f t="shared" si="147"/>
        <v>0</v>
      </c>
      <c r="AP160" s="326">
        <f t="shared" si="147"/>
        <v>0</v>
      </c>
      <c r="AQ160" s="326">
        <f t="shared" si="147"/>
        <v>0</v>
      </c>
      <c r="AR160" s="326">
        <f t="shared" si="147"/>
        <v>0</v>
      </c>
      <c r="AS160" s="326">
        <f t="shared" si="147"/>
        <v>0</v>
      </c>
      <c r="AT160" s="326">
        <f t="shared" si="147"/>
        <v>0</v>
      </c>
      <c r="AU160" s="326">
        <f t="shared" si="147"/>
        <v>0</v>
      </c>
      <c r="AV160" s="326">
        <f t="shared" si="147"/>
        <v>0</v>
      </c>
      <c r="AW160" s="326">
        <f t="shared" si="147"/>
        <v>0</v>
      </c>
      <c r="AX160" s="326">
        <f t="shared" si="147"/>
        <v>0</v>
      </c>
      <c r="AY160" s="326">
        <f t="shared" si="147"/>
        <v>0</v>
      </c>
      <c r="AZ160" s="326">
        <f t="shared" si="147"/>
        <v>0</v>
      </c>
      <c r="BA160" s="326">
        <f t="shared" si="147"/>
        <v>0</v>
      </c>
      <c r="BB160" s="326">
        <f t="shared" si="147"/>
        <v>0</v>
      </c>
      <c r="BC160" s="326">
        <f t="shared" si="147"/>
        <v>0</v>
      </c>
      <c r="BD160" s="326">
        <f t="shared" si="147"/>
        <v>0</v>
      </c>
      <c r="BE160" s="326">
        <f t="shared" si="147"/>
        <v>0</v>
      </c>
      <c r="BF160" s="326">
        <f t="shared" si="147"/>
        <v>0</v>
      </c>
    </row>
    <row r="161" spans="2:58">
      <c r="B161" s="332"/>
      <c r="C161" s="332"/>
      <c r="D161" s="335"/>
      <c r="E161" s="325" t="s">
        <v>1191</v>
      </c>
      <c r="F161" s="336"/>
      <c r="G161" s="332"/>
      <c r="H161" s="332"/>
      <c r="I161" s="332"/>
      <c r="J161" s="189">
        <f>IFERROR(MAX(0, MIN(L161, IF(DATE(I161, MATCH(H161, {"January","February","March","April","May","June","July","August","September","October","November","December"}, 0), 1) &gt; DATE(2024, 6, 30), 0, DATEDIF(DATE(I161, MATCH(H161, {"January","February","March","April","May","June","July","August","September","October","November","December"}, 0), 1), DATE(2024, 6, 30), "m")))), 0)</f>
        <v>0</v>
      </c>
      <c r="K161" s="189">
        <f>IFERROR(MAX(0, MIN(L161, DATEDIF(DATE(I161, MATCH(H161, {"January","February","March","April","May","June","July","August","September","October","November","December"}, 0), 1), DATE(2025, 6, 30), "m"))), 0)</f>
        <v>0</v>
      </c>
      <c r="L161" s="189">
        <f t="shared" si="112"/>
        <v>0</v>
      </c>
      <c r="M161" s="189">
        <f>IFERROR(INDEX('Drop down options'!$G$1:$G$13, MATCH(H161, 'Drop down options'!$F$1:$F$13, 0)), 0)</f>
        <v>0</v>
      </c>
      <c r="N161" s="352">
        <f t="shared" si="113"/>
        <v>0</v>
      </c>
      <c r="O161" s="326">
        <f t="shared" si="114"/>
        <v>0</v>
      </c>
      <c r="P161" s="193">
        <f t="shared" si="115"/>
        <v>0</v>
      </c>
      <c r="Q161" s="326">
        <f t="shared" si="116"/>
        <v>0</v>
      </c>
      <c r="R161" s="326">
        <f t="shared" si="117"/>
        <v>0</v>
      </c>
      <c r="S161" s="326">
        <f t="shared" ref="S161:BF161" si="148">MAX(0,R161-($N161*12))</f>
        <v>0</v>
      </c>
      <c r="T161" s="326">
        <f t="shared" si="148"/>
        <v>0</v>
      </c>
      <c r="U161" s="326">
        <f t="shared" si="148"/>
        <v>0</v>
      </c>
      <c r="V161" s="326">
        <f t="shared" si="148"/>
        <v>0</v>
      </c>
      <c r="W161" s="326">
        <f t="shared" si="148"/>
        <v>0</v>
      </c>
      <c r="X161" s="326">
        <f t="shared" si="148"/>
        <v>0</v>
      </c>
      <c r="Y161" s="326">
        <f t="shared" si="148"/>
        <v>0</v>
      </c>
      <c r="Z161" s="326">
        <f t="shared" si="148"/>
        <v>0</v>
      </c>
      <c r="AA161" s="326">
        <f t="shared" si="148"/>
        <v>0</v>
      </c>
      <c r="AB161" s="326">
        <f t="shared" si="148"/>
        <v>0</v>
      </c>
      <c r="AC161" s="326">
        <f t="shared" si="148"/>
        <v>0</v>
      </c>
      <c r="AD161" s="326">
        <f t="shared" si="148"/>
        <v>0</v>
      </c>
      <c r="AE161" s="326">
        <f t="shared" si="148"/>
        <v>0</v>
      </c>
      <c r="AF161" s="326">
        <f t="shared" si="148"/>
        <v>0</v>
      </c>
      <c r="AG161" s="326">
        <f t="shared" si="148"/>
        <v>0</v>
      </c>
      <c r="AH161" s="326">
        <f t="shared" si="148"/>
        <v>0</v>
      </c>
      <c r="AI161" s="326">
        <f t="shared" si="148"/>
        <v>0</v>
      </c>
      <c r="AJ161" s="326">
        <f t="shared" si="148"/>
        <v>0</v>
      </c>
      <c r="AK161" s="326">
        <f t="shared" si="148"/>
        <v>0</v>
      </c>
      <c r="AL161" s="326">
        <f t="shared" si="148"/>
        <v>0</v>
      </c>
      <c r="AM161" s="326">
        <f t="shared" si="148"/>
        <v>0</v>
      </c>
      <c r="AN161" s="326">
        <f t="shared" si="148"/>
        <v>0</v>
      </c>
      <c r="AO161" s="326">
        <f t="shared" si="148"/>
        <v>0</v>
      </c>
      <c r="AP161" s="326">
        <f t="shared" si="148"/>
        <v>0</v>
      </c>
      <c r="AQ161" s="326">
        <f t="shared" si="148"/>
        <v>0</v>
      </c>
      <c r="AR161" s="326">
        <f t="shared" si="148"/>
        <v>0</v>
      </c>
      <c r="AS161" s="326">
        <f t="shared" si="148"/>
        <v>0</v>
      </c>
      <c r="AT161" s="326">
        <f t="shared" si="148"/>
        <v>0</v>
      </c>
      <c r="AU161" s="326">
        <f t="shared" si="148"/>
        <v>0</v>
      </c>
      <c r="AV161" s="326">
        <f t="shared" si="148"/>
        <v>0</v>
      </c>
      <c r="AW161" s="326">
        <f t="shared" si="148"/>
        <v>0</v>
      </c>
      <c r="AX161" s="326">
        <f t="shared" si="148"/>
        <v>0</v>
      </c>
      <c r="AY161" s="326">
        <f t="shared" si="148"/>
        <v>0</v>
      </c>
      <c r="AZ161" s="326">
        <f t="shared" si="148"/>
        <v>0</v>
      </c>
      <c r="BA161" s="326">
        <f t="shared" si="148"/>
        <v>0</v>
      </c>
      <c r="BB161" s="326">
        <f t="shared" si="148"/>
        <v>0</v>
      </c>
      <c r="BC161" s="326">
        <f t="shared" si="148"/>
        <v>0</v>
      </c>
      <c r="BD161" s="326">
        <f t="shared" si="148"/>
        <v>0</v>
      </c>
      <c r="BE161" s="326">
        <f t="shared" si="148"/>
        <v>0</v>
      </c>
      <c r="BF161" s="326">
        <f t="shared" si="148"/>
        <v>0</v>
      </c>
    </row>
    <row r="162" spans="2:58">
      <c r="B162" s="332"/>
      <c r="C162" s="332"/>
      <c r="D162" s="335"/>
      <c r="E162" s="325" t="s">
        <v>1191</v>
      </c>
      <c r="F162" s="336"/>
      <c r="G162" s="332"/>
      <c r="H162" s="332"/>
      <c r="I162" s="332"/>
      <c r="J162" s="189">
        <f>IFERROR(MAX(0, MIN(L162, IF(DATE(I162, MATCH(H162, {"January","February","March","April","May","June","July","August","September","October","November","December"}, 0), 1) &gt; DATE(2024, 6, 30), 0, DATEDIF(DATE(I162, MATCH(H162, {"January","February","March","April","May","June","July","August","September","October","November","December"}, 0), 1), DATE(2024, 6, 30), "m")))), 0)</f>
        <v>0</v>
      </c>
      <c r="K162" s="189">
        <f>IFERROR(MAX(0, MIN(L162, DATEDIF(DATE(I162, MATCH(H162, {"January","February","March","April","May","June","July","August","September","October","November","December"}, 0), 1), DATE(2025, 6, 30), "m"))), 0)</f>
        <v>0</v>
      </c>
      <c r="L162" s="189">
        <f t="shared" si="112"/>
        <v>0</v>
      </c>
      <c r="M162" s="189">
        <f>IFERROR(INDEX('Drop down options'!$G$1:$G$13, MATCH(H162, 'Drop down options'!$F$1:$F$13, 0)), 0)</f>
        <v>0</v>
      </c>
      <c r="N162" s="352">
        <f t="shared" si="113"/>
        <v>0</v>
      </c>
      <c r="O162" s="326">
        <f t="shared" si="114"/>
        <v>0</v>
      </c>
      <c r="P162" s="193">
        <f t="shared" si="115"/>
        <v>0</v>
      </c>
      <c r="Q162" s="326">
        <f t="shared" si="116"/>
        <v>0</v>
      </c>
      <c r="R162" s="326">
        <f t="shared" si="117"/>
        <v>0</v>
      </c>
      <c r="S162" s="326">
        <f t="shared" ref="S162:BF162" si="149">MAX(0,R162-($N162*12))</f>
        <v>0</v>
      </c>
      <c r="T162" s="326">
        <f t="shared" si="149"/>
        <v>0</v>
      </c>
      <c r="U162" s="326">
        <f t="shared" si="149"/>
        <v>0</v>
      </c>
      <c r="V162" s="326">
        <f t="shared" si="149"/>
        <v>0</v>
      </c>
      <c r="W162" s="326">
        <f t="shared" si="149"/>
        <v>0</v>
      </c>
      <c r="X162" s="326">
        <f t="shared" si="149"/>
        <v>0</v>
      </c>
      <c r="Y162" s="326">
        <f t="shared" si="149"/>
        <v>0</v>
      </c>
      <c r="Z162" s="326">
        <f t="shared" si="149"/>
        <v>0</v>
      </c>
      <c r="AA162" s="326">
        <f t="shared" si="149"/>
        <v>0</v>
      </c>
      <c r="AB162" s="326">
        <f t="shared" si="149"/>
        <v>0</v>
      </c>
      <c r="AC162" s="326">
        <f t="shared" si="149"/>
        <v>0</v>
      </c>
      <c r="AD162" s="326">
        <f t="shared" si="149"/>
        <v>0</v>
      </c>
      <c r="AE162" s="326">
        <f t="shared" si="149"/>
        <v>0</v>
      </c>
      <c r="AF162" s="326">
        <f t="shared" si="149"/>
        <v>0</v>
      </c>
      <c r="AG162" s="326">
        <f t="shared" si="149"/>
        <v>0</v>
      </c>
      <c r="AH162" s="326">
        <f t="shared" si="149"/>
        <v>0</v>
      </c>
      <c r="AI162" s="326">
        <f t="shared" si="149"/>
        <v>0</v>
      </c>
      <c r="AJ162" s="326">
        <f t="shared" si="149"/>
        <v>0</v>
      </c>
      <c r="AK162" s="326">
        <f t="shared" si="149"/>
        <v>0</v>
      </c>
      <c r="AL162" s="326">
        <f t="shared" si="149"/>
        <v>0</v>
      </c>
      <c r="AM162" s="326">
        <f t="shared" si="149"/>
        <v>0</v>
      </c>
      <c r="AN162" s="326">
        <f t="shared" si="149"/>
        <v>0</v>
      </c>
      <c r="AO162" s="326">
        <f t="shared" si="149"/>
        <v>0</v>
      </c>
      <c r="AP162" s="326">
        <f t="shared" si="149"/>
        <v>0</v>
      </c>
      <c r="AQ162" s="326">
        <f t="shared" si="149"/>
        <v>0</v>
      </c>
      <c r="AR162" s="326">
        <f t="shared" si="149"/>
        <v>0</v>
      </c>
      <c r="AS162" s="326">
        <f t="shared" si="149"/>
        <v>0</v>
      </c>
      <c r="AT162" s="326">
        <f t="shared" si="149"/>
        <v>0</v>
      </c>
      <c r="AU162" s="326">
        <f t="shared" si="149"/>
        <v>0</v>
      </c>
      <c r="AV162" s="326">
        <f t="shared" si="149"/>
        <v>0</v>
      </c>
      <c r="AW162" s="326">
        <f t="shared" si="149"/>
        <v>0</v>
      </c>
      <c r="AX162" s="326">
        <f t="shared" si="149"/>
        <v>0</v>
      </c>
      <c r="AY162" s="326">
        <f t="shared" si="149"/>
        <v>0</v>
      </c>
      <c r="AZ162" s="326">
        <f t="shared" si="149"/>
        <v>0</v>
      </c>
      <c r="BA162" s="326">
        <f t="shared" si="149"/>
        <v>0</v>
      </c>
      <c r="BB162" s="326">
        <f t="shared" si="149"/>
        <v>0</v>
      </c>
      <c r="BC162" s="326">
        <f t="shared" si="149"/>
        <v>0</v>
      </c>
      <c r="BD162" s="326">
        <f t="shared" si="149"/>
        <v>0</v>
      </c>
      <c r="BE162" s="326">
        <f t="shared" si="149"/>
        <v>0</v>
      </c>
      <c r="BF162" s="326">
        <f t="shared" si="149"/>
        <v>0</v>
      </c>
    </row>
    <row r="163" spans="2:58">
      <c r="B163" s="332"/>
      <c r="C163" s="332"/>
      <c r="D163" s="335"/>
      <c r="E163" s="325" t="s">
        <v>1191</v>
      </c>
      <c r="F163" s="336"/>
      <c r="G163" s="332"/>
      <c r="H163" s="332"/>
      <c r="I163" s="332"/>
      <c r="J163" s="189">
        <f>IFERROR(MAX(0, MIN(L163, IF(DATE(I163, MATCH(H163, {"January","February","March","April","May","June","July","August","September","October","November","December"}, 0), 1) &gt; DATE(2024, 6, 30), 0, DATEDIF(DATE(I163, MATCH(H163, {"January","February","March","April","May","June","July","August","September","October","November","December"}, 0), 1), DATE(2024, 6, 30), "m")))), 0)</f>
        <v>0</v>
      </c>
      <c r="K163" s="189">
        <f>IFERROR(MAX(0, MIN(L163, DATEDIF(DATE(I163, MATCH(H163, {"January","February","March","April","May","June","July","August","September","October","November","December"}, 0), 1), DATE(2025, 6, 30), "m"))), 0)</f>
        <v>0</v>
      </c>
      <c r="L163" s="189">
        <f t="shared" si="112"/>
        <v>0</v>
      </c>
      <c r="M163" s="189">
        <f>IFERROR(INDEX('Drop down options'!$G$1:$G$13, MATCH(H163, 'Drop down options'!$F$1:$F$13, 0)), 0)</f>
        <v>0</v>
      </c>
      <c r="N163" s="352">
        <f t="shared" si="113"/>
        <v>0</v>
      </c>
      <c r="O163" s="326">
        <f t="shared" ref="O163:O194" si="150">F163-(J163*N163)</f>
        <v>0</v>
      </c>
      <c r="P163" s="193">
        <f t="shared" ref="P163:P194" si="151">O163-R163</f>
        <v>0</v>
      </c>
      <c r="Q163" s="326">
        <f t="shared" ref="Q163:Q194" si="152">F163-R163</f>
        <v>0</v>
      </c>
      <c r="R163" s="326">
        <f t="shared" ref="R163:R194" si="153">F163-(K163*N163)</f>
        <v>0</v>
      </c>
      <c r="S163" s="326">
        <f t="shared" ref="S163:BF163" si="154">MAX(0,R163-($N163*12))</f>
        <v>0</v>
      </c>
      <c r="T163" s="326">
        <f t="shared" si="154"/>
        <v>0</v>
      </c>
      <c r="U163" s="326">
        <f t="shared" si="154"/>
        <v>0</v>
      </c>
      <c r="V163" s="326">
        <f t="shared" si="154"/>
        <v>0</v>
      </c>
      <c r="W163" s="326">
        <f t="shared" si="154"/>
        <v>0</v>
      </c>
      <c r="X163" s="326">
        <f t="shared" si="154"/>
        <v>0</v>
      </c>
      <c r="Y163" s="326">
        <f t="shared" si="154"/>
        <v>0</v>
      </c>
      <c r="Z163" s="326">
        <f t="shared" si="154"/>
        <v>0</v>
      </c>
      <c r="AA163" s="326">
        <f t="shared" si="154"/>
        <v>0</v>
      </c>
      <c r="AB163" s="326">
        <f t="shared" si="154"/>
        <v>0</v>
      </c>
      <c r="AC163" s="326">
        <f t="shared" si="154"/>
        <v>0</v>
      </c>
      <c r="AD163" s="326">
        <f t="shared" si="154"/>
        <v>0</v>
      </c>
      <c r="AE163" s="326">
        <f t="shared" si="154"/>
        <v>0</v>
      </c>
      <c r="AF163" s="326">
        <f t="shared" si="154"/>
        <v>0</v>
      </c>
      <c r="AG163" s="326">
        <f t="shared" si="154"/>
        <v>0</v>
      </c>
      <c r="AH163" s="326">
        <f t="shared" si="154"/>
        <v>0</v>
      </c>
      <c r="AI163" s="326">
        <f t="shared" si="154"/>
        <v>0</v>
      </c>
      <c r="AJ163" s="326">
        <f t="shared" si="154"/>
        <v>0</v>
      </c>
      <c r="AK163" s="326">
        <f t="shared" si="154"/>
        <v>0</v>
      </c>
      <c r="AL163" s="326">
        <f t="shared" si="154"/>
        <v>0</v>
      </c>
      <c r="AM163" s="326">
        <f t="shared" si="154"/>
        <v>0</v>
      </c>
      <c r="AN163" s="326">
        <f t="shared" si="154"/>
        <v>0</v>
      </c>
      <c r="AO163" s="326">
        <f t="shared" si="154"/>
        <v>0</v>
      </c>
      <c r="AP163" s="326">
        <f t="shared" si="154"/>
        <v>0</v>
      </c>
      <c r="AQ163" s="326">
        <f t="shared" si="154"/>
        <v>0</v>
      </c>
      <c r="AR163" s="326">
        <f t="shared" si="154"/>
        <v>0</v>
      </c>
      <c r="AS163" s="326">
        <f t="shared" si="154"/>
        <v>0</v>
      </c>
      <c r="AT163" s="326">
        <f t="shared" si="154"/>
        <v>0</v>
      </c>
      <c r="AU163" s="326">
        <f t="shared" si="154"/>
        <v>0</v>
      </c>
      <c r="AV163" s="326">
        <f t="shared" si="154"/>
        <v>0</v>
      </c>
      <c r="AW163" s="326">
        <f t="shared" si="154"/>
        <v>0</v>
      </c>
      <c r="AX163" s="326">
        <f t="shared" si="154"/>
        <v>0</v>
      </c>
      <c r="AY163" s="326">
        <f t="shared" si="154"/>
        <v>0</v>
      </c>
      <c r="AZ163" s="326">
        <f t="shared" si="154"/>
        <v>0</v>
      </c>
      <c r="BA163" s="326">
        <f t="shared" si="154"/>
        <v>0</v>
      </c>
      <c r="BB163" s="326">
        <f t="shared" si="154"/>
        <v>0</v>
      </c>
      <c r="BC163" s="326">
        <f t="shared" si="154"/>
        <v>0</v>
      </c>
      <c r="BD163" s="326">
        <f t="shared" si="154"/>
        <v>0</v>
      </c>
      <c r="BE163" s="326">
        <f t="shared" si="154"/>
        <v>0</v>
      </c>
      <c r="BF163" s="326">
        <f t="shared" si="154"/>
        <v>0</v>
      </c>
    </row>
    <row r="164" spans="2:58">
      <c r="B164" s="332"/>
      <c r="C164" s="332"/>
      <c r="D164" s="335"/>
      <c r="E164" s="325" t="s">
        <v>1191</v>
      </c>
      <c r="F164" s="336"/>
      <c r="G164" s="332"/>
      <c r="H164" s="332"/>
      <c r="I164" s="332"/>
      <c r="J164" s="189">
        <f>IFERROR(MAX(0, MIN(L164, IF(DATE(I164, MATCH(H164, {"January","February","March","April","May","June","July","August","September","October","November","December"}, 0), 1) &gt; DATE(2024, 6, 30), 0, DATEDIF(DATE(I164, MATCH(H164, {"January","February","March","April","May","June","July","August","September","October","November","December"}, 0), 1), DATE(2024, 6, 30), "m")))), 0)</f>
        <v>0</v>
      </c>
      <c r="K164" s="189">
        <f>IFERROR(MAX(0, MIN(L164, DATEDIF(DATE(I164, MATCH(H164, {"January","February","March","April","May","June","July","August","September","October","November","December"}, 0), 1), DATE(2025, 6, 30), "m"))), 0)</f>
        <v>0</v>
      </c>
      <c r="L164" s="189">
        <f t="shared" si="112"/>
        <v>0</v>
      </c>
      <c r="M164" s="189">
        <f>IFERROR(INDEX('Drop down options'!$G$1:$G$13, MATCH(H164, 'Drop down options'!$F$1:$F$13, 0)), 0)</f>
        <v>0</v>
      </c>
      <c r="N164" s="352">
        <f t="shared" si="113"/>
        <v>0</v>
      </c>
      <c r="O164" s="326">
        <f t="shared" si="150"/>
        <v>0</v>
      </c>
      <c r="P164" s="193">
        <f t="shared" si="151"/>
        <v>0</v>
      </c>
      <c r="Q164" s="326">
        <f t="shared" si="152"/>
        <v>0</v>
      </c>
      <c r="R164" s="326">
        <f t="shared" si="153"/>
        <v>0</v>
      </c>
      <c r="S164" s="326">
        <f t="shared" ref="S164:BF164" si="155">MAX(0,R164-($N164*12))</f>
        <v>0</v>
      </c>
      <c r="T164" s="326">
        <f t="shared" si="155"/>
        <v>0</v>
      </c>
      <c r="U164" s="326">
        <f t="shared" si="155"/>
        <v>0</v>
      </c>
      <c r="V164" s="326">
        <f t="shared" si="155"/>
        <v>0</v>
      </c>
      <c r="W164" s="326">
        <f t="shared" si="155"/>
        <v>0</v>
      </c>
      <c r="X164" s="326">
        <f t="shared" si="155"/>
        <v>0</v>
      </c>
      <c r="Y164" s="326">
        <f t="shared" si="155"/>
        <v>0</v>
      </c>
      <c r="Z164" s="326">
        <f t="shared" si="155"/>
        <v>0</v>
      </c>
      <c r="AA164" s="326">
        <f t="shared" si="155"/>
        <v>0</v>
      </c>
      <c r="AB164" s="326">
        <f t="shared" si="155"/>
        <v>0</v>
      </c>
      <c r="AC164" s="326">
        <f t="shared" si="155"/>
        <v>0</v>
      </c>
      <c r="AD164" s="326">
        <f t="shared" si="155"/>
        <v>0</v>
      </c>
      <c r="AE164" s="326">
        <f t="shared" si="155"/>
        <v>0</v>
      </c>
      <c r="AF164" s="326">
        <f t="shared" si="155"/>
        <v>0</v>
      </c>
      <c r="AG164" s="326">
        <f t="shared" si="155"/>
        <v>0</v>
      </c>
      <c r="AH164" s="326">
        <f t="shared" si="155"/>
        <v>0</v>
      </c>
      <c r="AI164" s="326">
        <f t="shared" si="155"/>
        <v>0</v>
      </c>
      <c r="AJ164" s="326">
        <f t="shared" si="155"/>
        <v>0</v>
      </c>
      <c r="AK164" s="326">
        <f t="shared" si="155"/>
        <v>0</v>
      </c>
      <c r="AL164" s="326">
        <f t="shared" si="155"/>
        <v>0</v>
      </c>
      <c r="AM164" s="326">
        <f t="shared" si="155"/>
        <v>0</v>
      </c>
      <c r="AN164" s="326">
        <f t="shared" si="155"/>
        <v>0</v>
      </c>
      <c r="AO164" s="326">
        <f t="shared" si="155"/>
        <v>0</v>
      </c>
      <c r="AP164" s="326">
        <f t="shared" si="155"/>
        <v>0</v>
      </c>
      <c r="AQ164" s="326">
        <f t="shared" si="155"/>
        <v>0</v>
      </c>
      <c r="AR164" s="326">
        <f t="shared" si="155"/>
        <v>0</v>
      </c>
      <c r="AS164" s="326">
        <f t="shared" si="155"/>
        <v>0</v>
      </c>
      <c r="AT164" s="326">
        <f t="shared" si="155"/>
        <v>0</v>
      </c>
      <c r="AU164" s="326">
        <f t="shared" si="155"/>
        <v>0</v>
      </c>
      <c r="AV164" s="326">
        <f t="shared" si="155"/>
        <v>0</v>
      </c>
      <c r="AW164" s="326">
        <f t="shared" si="155"/>
        <v>0</v>
      </c>
      <c r="AX164" s="326">
        <f t="shared" si="155"/>
        <v>0</v>
      </c>
      <c r="AY164" s="326">
        <f t="shared" si="155"/>
        <v>0</v>
      </c>
      <c r="AZ164" s="326">
        <f t="shared" si="155"/>
        <v>0</v>
      </c>
      <c r="BA164" s="326">
        <f t="shared" si="155"/>
        <v>0</v>
      </c>
      <c r="BB164" s="326">
        <f t="shared" si="155"/>
        <v>0</v>
      </c>
      <c r="BC164" s="326">
        <f t="shared" si="155"/>
        <v>0</v>
      </c>
      <c r="BD164" s="326">
        <f t="shared" si="155"/>
        <v>0</v>
      </c>
      <c r="BE164" s="326">
        <f t="shared" si="155"/>
        <v>0</v>
      </c>
      <c r="BF164" s="326">
        <f t="shared" si="155"/>
        <v>0</v>
      </c>
    </row>
    <row r="165" spans="2:58">
      <c r="B165" s="332"/>
      <c r="C165" s="332"/>
      <c r="D165" s="335"/>
      <c r="E165" s="325" t="s">
        <v>1191</v>
      </c>
      <c r="F165" s="336"/>
      <c r="G165" s="332"/>
      <c r="H165" s="332"/>
      <c r="I165" s="332"/>
      <c r="J165" s="189">
        <f>IFERROR(MAX(0, MIN(L165, IF(DATE(I165, MATCH(H165, {"January","February","March","April","May","June","July","August","September","October","November","December"}, 0), 1) &gt; DATE(2024, 6, 30), 0, DATEDIF(DATE(I165, MATCH(H165, {"January","February","March","April","May","June","July","August","September","October","November","December"}, 0), 1), DATE(2024, 6, 30), "m")))), 0)</f>
        <v>0</v>
      </c>
      <c r="K165" s="189">
        <f>IFERROR(MAX(0, MIN(L165, DATEDIF(DATE(I165, MATCH(H165, {"January","February","March","April","May","June","July","August","September","October","November","December"}, 0), 1), DATE(2025, 6, 30), "m"))), 0)</f>
        <v>0</v>
      </c>
      <c r="L165" s="189">
        <f t="shared" si="112"/>
        <v>0</v>
      </c>
      <c r="M165" s="189">
        <f>IFERROR(INDEX('Drop down options'!$G$1:$G$13, MATCH(H165, 'Drop down options'!$F$1:$F$13, 0)), 0)</f>
        <v>0</v>
      </c>
      <c r="N165" s="352">
        <f t="shared" si="113"/>
        <v>0</v>
      </c>
      <c r="O165" s="326">
        <f t="shared" si="150"/>
        <v>0</v>
      </c>
      <c r="P165" s="193">
        <f t="shared" si="151"/>
        <v>0</v>
      </c>
      <c r="Q165" s="326">
        <f t="shared" si="152"/>
        <v>0</v>
      </c>
      <c r="R165" s="326">
        <f t="shared" si="153"/>
        <v>0</v>
      </c>
      <c r="S165" s="326">
        <f t="shared" ref="S165:BF165" si="156">MAX(0,R165-($N165*12))</f>
        <v>0</v>
      </c>
      <c r="T165" s="326">
        <f t="shared" si="156"/>
        <v>0</v>
      </c>
      <c r="U165" s="326">
        <f t="shared" si="156"/>
        <v>0</v>
      </c>
      <c r="V165" s="326">
        <f t="shared" si="156"/>
        <v>0</v>
      </c>
      <c r="W165" s="326">
        <f t="shared" si="156"/>
        <v>0</v>
      </c>
      <c r="X165" s="326">
        <f t="shared" si="156"/>
        <v>0</v>
      </c>
      <c r="Y165" s="326">
        <f t="shared" si="156"/>
        <v>0</v>
      </c>
      <c r="Z165" s="326">
        <f t="shared" si="156"/>
        <v>0</v>
      </c>
      <c r="AA165" s="326">
        <f t="shared" si="156"/>
        <v>0</v>
      </c>
      <c r="AB165" s="326">
        <f t="shared" si="156"/>
        <v>0</v>
      </c>
      <c r="AC165" s="326">
        <f t="shared" si="156"/>
        <v>0</v>
      </c>
      <c r="AD165" s="326">
        <f t="shared" si="156"/>
        <v>0</v>
      </c>
      <c r="AE165" s="326">
        <f t="shared" si="156"/>
        <v>0</v>
      </c>
      <c r="AF165" s="326">
        <f t="shared" si="156"/>
        <v>0</v>
      </c>
      <c r="AG165" s="326">
        <f t="shared" si="156"/>
        <v>0</v>
      </c>
      <c r="AH165" s="326">
        <f t="shared" si="156"/>
        <v>0</v>
      </c>
      <c r="AI165" s="326">
        <f t="shared" si="156"/>
        <v>0</v>
      </c>
      <c r="AJ165" s="326">
        <f t="shared" si="156"/>
        <v>0</v>
      </c>
      <c r="AK165" s="326">
        <f t="shared" si="156"/>
        <v>0</v>
      </c>
      <c r="AL165" s="326">
        <f t="shared" si="156"/>
        <v>0</v>
      </c>
      <c r="AM165" s="326">
        <f t="shared" si="156"/>
        <v>0</v>
      </c>
      <c r="AN165" s="326">
        <f t="shared" si="156"/>
        <v>0</v>
      </c>
      <c r="AO165" s="326">
        <f t="shared" si="156"/>
        <v>0</v>
      </c>
      <c r="AP165" s="326">
        <f t="shared" si="156"/>
        <v>0</v>
      </c>
      <c r="AQ165" s="326">
        <f t="shared" si="156"/>
        <v>0</v>
      </c>
      <c r="AR165" s="326">
        <f t="shared" si="156"/>
        <v>0</v>
      </c>
      <c r="AS165" s="326">
        <f t="shared" si="156"/>
        <v>0</v>
      </c>
      <c r="AT165" s="326">
        <f t="shared" si="156"/>
        <v>0</v>
      </c>
      <c r="AU165" s="326">
        <f t="shared" si="156"/>
        <v>0</v>
      </c>
      <c r="AV165" s="326">
        <f t="shared" si="156"/>
        <v>0</v>
      </c>
      <c r="AW165" s="326">
        <f t="shared" si="156"/>
        <v>0</v>
      </c>
      <c r="AX165" s="326">
        <f t="shared" si="156"/>
        <v>0</v>
      </c>
      <c r="AY165" s="326">
        <f t="shared" si="156"/>
        <v>0</v>
      </c>
      <c r="AZ165" s="326">
        <f t="shared" si="156"/>
        <v>0</v>
      </c>
      <c r="BA165" s="326">
        <f t="shared" si="156"/>
        <v>0</v>
      </c>
      <c r="BB165" s="326">
        <f t="shared" si="156"/>
        <v>0</v>
      </c>
      <c r="BC165" s="326">
        <f t="shared" si="156"/>
        <v>0</v>
      </c>
      <c r="BD165" s="326">
        <f t="shared" si="156"/>
        <v>0</v>
      </c>
      <c r="BE165" s="326">
        <f t="shared" si="156"/>
        <v>0</v>
      </c>
      <c r="BF165" s="326">
        <f t="shared" si="156"/>
        <v>0</v>
      </c>
    </row>
    <row r="166" spans="2:58">
      <c r="B166" s="332"/>
      <c r="C166" s="332"/>
      <c r="D166" s="335"/>
      <c r="E166" s="325" t="s">
        <v>1191</v>
      </c>
      <c r="F166" s="336"/>
      <c r="G166" s="332"/>
      <c r="H166" s="332"/>
      <c r="I166" s="332"/>
      <c r="J166" s="189">
        <f>IFERROR(MAX(0, MIN(L166, IF(DATE(I166, MATCH(H166, {"January","February","March","April","May","June","July","August","September","October","November","December"}, 0), 1) &gt; DATE(2024, 6, 30), 0, DATEDIF(DATE(I166, MATCH(H166, {"January","February","March","April","May","June","July","August","September","October","November","December"}, 0), 1), DATE(2024, 6, 30), "m")))), 0)</f>
        <v>0</v>
      </c>
      <c r="K166" s="189">
        <f>IFERROR(MAX(0, MIN(L166, DATEDIF(DATE(I166, MATCH(H166, {"January","February","March","April","May","June","July","August","September","October","November","December"}, 0), 1), DATE(2025, 6, 30), "m"))), 0)</f>
        <v>0</v>
      </c>
      <c r="L166" s="189">
        <f t="shared" si="112"/>
        <v>0</v>
      </c>
      <c r="M166" s="189">
        <f>IFERROR(INDEX('Drop down options'!$G$1:$G$13, MATCH(H166, 'Drop down options'!$F$1:$F$13, 0)), 0)</f>
        <v>0</v>
      </c>
      <c r="N166" s="352">
        <f t="shared" si="113"/>
        <v>0</v>
      </c>
      <c r="O166" s="326">
        <f t="shared" si="150"/>
        <v>0</v>
      </c>
      <c r="P166" s="193">
        <f t="shared" si="151"/>
        <v>0</v>
      </c>
      <c r="Q166" s="326">
        <f t="shared" si="152"/>
        <v>0</v>
      </c>
      <c r="R166" s="326">
        <f t="shared" si="153"/>
        <v>0</v>
      </c>
      <c r="S166" s="326">
        <f t="shared" ref="S166:BF166" si="157">MAX(0,R166-($N166*12))</f>
        <v>0</v>
      </c>
      <c r="T166" s="326">
        <f t="shared" si="157"/>
        <v>0</v>
      </c>
      <c r="U166" s="326">
        <f t="shared" si="157"/>
        <v>0</v>
      </c>
      <c r="V166" s="326">
        <f t="shared" si="157"/>
        <v>0</v>
      </c>
      <c r="W166" s="326">
        <f t="shared" si="157"/>
        <v>0</v>
      </c>
      <c r="X166" s="326">
        <f t="shared" si="157"/>
        <v>0</v>
      </c>
      <c r="Y166" s="326">
        <f t="shared" si="157"/>
        <v>0</v>
      </c>
      <c r="Z166" s="326">
        <f t="shared" si="157"/>
        <v>0</v>
      </c>
      <c r="AA166" s="326">
        <f t="shared" si="157"/>
        <v>0</v>
      </c>
      <c r="AB166" s="326">
        <f t="shared" si="157"/>
        <v>0</v>
      </c>
      <c r="AC166" s="326">
        <f t="shared" si="157"/>
        <v>0</v>
      </c>
      <c r="AD166" s="326">
        <f t="shared" si="157"/>
        <v>0</v>
      </c>
      <c r="AE166" s="326">
        <f t="shared" si="157"/>
        <v>0</v>
      </c>
      <c r="AF166" s="326">
        <f t="shared" si="157"/>
        <v>0</v>
      </c>
      <c r="AG166" s="326">
        <f t="shared" si="157"/>
        <v>0</v>
      </c>
      <c r="AH166" s="326">
        <f t="shared" si="157"/>
        <v>0</v>
      </c>
      <c r="AI166" s="326">
        <f t="shared" si="157"/>
        <v>0</v>
      </c>
      <c r="AJ166" s="326">
        <f t="shared" si="157"/>
        <v>0</v>
      </c>
      <c r="AK166" s="326">
        <f t="shared" si="157"/>
        <v>0</v>
      </c>
      <c r="AL166" s="326">
        <f t="shared" si="157"/>
        <v>0</v>
      </c>
      <c r="AM166" s="326">
        <f t="shared" si="157"/>
        <v>0</v>
      </c>
      <c r="AN166" s="326">
        <f t="shared" si="157"/>
        <v>0</v>
      </c>
      <c r="AO166" s="326">
        <f t="shared" si="157"/>
        <v>0</v>
      </c>
      <c r="AP166" s="326">
        <f t="shared" si="157"/>
        <v>0</v>
      </c>
      <c r="AQ166" s="326">
        <f t="shared" si="157"/>
        <v>0</v>
      </c>
      <c r="AR166" s="326">
        <f t="shared" si="157"/>
        <v>0</v>
      </c>
      <c r="AS166" s="326">
        <f t="shared" si="157"/>
        <v>0</v>
      </c>
      <c r="AT166" s="326">
        <f t="shared" si="157"/>
        <v>0</v>
      </c>
      <c r="AU166" s="326">
        <f t="shared" si="157"/>
        <v>0</v>
      </c>
      <c r="AV166" s="326">
        <f t="shared" si="157"/>
        <v>0</v>
      </c>
      <c r="AW166" s="326">
        <f t="shared" si="157"/>
        <v>0</v>
      </c>
      <c r="AX166" s="326">
        <f t="shared" si="157"/>
        <v>0</v>
      </c>
      <c r="AY166" s="326">
        <f t="shared" si="157"/>
        <v>0</v>
      </c>
      <c r="AZ166" s="326">
        <f t="shared" si="157"/>
        <v>0</v>
      </c>
      <c r="BA166" s="326">
        <f t="shared" si="157"/>
        <v>0</v>
      </c>
      <c r="BB166" s="326">
        <f t="shared" si="157"/>
        <v>0</v>
      </c>
      <c r="BC166" s="326">
        <f t="shared" si="157"/>
        <v>0</v>
      </c>
      <c r="BD166" s="326">
        <f t="shared" si="157"/>
        <v>0</v>
      </c>
      <c r="BE166" s="326">
        <f t="shared" si="157"/>
        <v>0</v>
      </c>
      <c r="BF166" s="326">
        <f t="shared" si="157"/>
        <v>0</v>
      </c>
    </row>
    <row r="167" spans="2:58">
      <c r="B167" s="332"/>
      <c r="C167" s="332"/>
      <c r="D167" s="335"/>
      <c r="E167" s="325" t="s">
        <v>1191</v>
      </c>
      <c r="F167" s="336"/>
      <c r="G167" s="332"/>
      <c r="H167" s="332"/>
      <c r="I167" s="332"/>
      <c r="J167" s="189">
        <f>IFERROR(MAX(0, MIN(L167, IF(DATE(I167, MATCH(H167, {"January","February","March","April","May","June","July","August","September","October","November","December"}, 0), 1) &gt; DATE(2024, 6, 30), 0, DATEDIF(DATE(I167, MATCH(H167, {"January","February","March","April","May","June","July","August","September","October","November","December"}, 0), 1), DATE(2024, 6, 30), "m")))), 0)</f>
        <v>0</v>
      </c>
      <c r="K167" s="189">
        <f>IFERROR(MAX(0, MIN(L167, DATEDIF(DATE(I167, MATCH(H167, {"January","February","March","April","May","June","July","August","September","October","November","December"}, 0), 1), DATE(2025, 6, 30), "m"))), 0)</f>
        <v>0</v>
      </c>
      <c r="L167" s="189">
        <f t="shared" si="112"/>
        <v>0</v>
      </c>
      <c r="M167" s="189">
        <f>IFERROR(INDEX('Drop down options'!$G$1:$G$13, MATCH(H167, 'Drop down options'!$F$1:$F$13, 0)), 0)</f>
        <v>0</v>
      </c>
      <c r="N167" s="352">
        <f t="shared" si="113"/>
        <v>0</v>
      </c>
      <c r="O167" s="326">
        <f t="shared" si="150"/>
        <v>0</v>
      </c>
      <c r="P167" s="193">
        <f t="shared" si="151"/>
        <v>0</v>
      </c>
      <c r="Q167" s="326">
        <f t="shared" si="152"/>
        <v>0</v>
      </c>
      <c r="R167" s="326">
        <f t="shared" si="153"/>
        <v>0</v>
      </c>
      <c r="S167" s="326">
        <f t="shared" ref="S167:BF167" si="158">MAX(0,R167-($N167*12))</f>
        <v>0</v>
      </c>
      <c r="T167" s="326">
        <f t="shared" si="158"/>
        <v>0</v>
      </c>
      <c r="U167" s="326">
        <f t="shared" si="158"/>
        <v>0</v>
      </c>
      <c r="V167" s="326">
        <f t="shared" si="158"/>
        <v>0</v>
      </c>
      <c r="W167" s="326">
        <f t="shared" si="158"/>
        <v>0</v>
      </c>
      <c r="X167" s="326">
        <f t="shared" si="158"/>
        <v>0</v>
      </c>
      <c r="Y167" s="326">
        <f t="shared" si="158"/>
        <v>0</v>
      </c>
      <c r="Z167" s="326">
        <f t="shared" si="158"/>
        <v>0</v>
      </c>
      <c r="AA167" s="326">
        <f t="shared" si="158"/>
        <v>0</v>
      </c>
      <c r="AB167" s="326">
        <f t="shared" si="158"/>
        <v>0</v>
      </c>
      <c r="AC167" s="326">
        <f t="shared" si="158"/>
        <v>0</v>
      </c>
      <c r="AD167" s="326">
        <f t="shared" si="158"/>
        <v>0</v>
      </c>
      <c r="AE167" s="326">
        <f t="shared" si="158"/>
        <v>0</v>
      </c>
      <c r="AF167" s="326">
        <f t="shared" si="158"/>
        <v>0</v>
      </c>
      <c r="AG167" s="326">
        <f t="shared" si="158"/>
        <v>0</v>
      </c>
      <c r="AH167" s="326">
        <f t="shared" si="158"/>
        <v>0</v>
      </c>
      <c r="AI167" s="326">
        <f t="shared" si="158"/>
        <v>0</v>
      </c>
      <c r="AJ167" s="326">
        <f t="shared" si="158"/>
        <v>0</v>
      </c>
      <c r="AK167" s="326">
        <f t="shared" si="158"/>
        <v>0</v>
      </c>
      <c r="AL167" s="326">
        <f t="shared" si="158"/>
        <v>0</v>
      </c>
      <c r="AM167" s="326">
        <f t="shared" si="158"/>
        <v>0</v>
      </c>
      <c r="AN167" s="326">
        <f t="shared" si="158"/>
        <v>0</v>
      </c>
      <c r="AO167" s="326">
        <f t="shared" si="158"/>
        <v>0</v>
      </c>
      <c r="AP167" s="326">
        <f t="shared" si="158"/>
        <v>0</v>
      </c>
      <c r="AQ167" s="326">
        <f t="shared" si="158"/>
        <v>0</v>
      </c>
      <c r="AR167" s="326">
        <f t="shared" si="158"/>
        <v>0</v>
      </c>
      <c r="AS167" s="326">
        <f t="shared" si="158"/>
        <v>0</v>
      </c>
      <c r="AT167" s="326">
        <f t="shared" si="158"/>
        <v>0</v>
      </c>
      <c r="AU167" s="326">
        <f t="shared" si="158"/>
        <v>0</v>
      </c>
      <c r="AV167" s="326">
        <f t="shared" si="158"/>
        <v>0</v>
      </c>
      <c r="AW167" s="326">
        <f t="shared" si="158"/>
        <v>0</v>
      </c>
      <c r="AX167" s="326">
        <f t="shared" si="158"/>
        <v>0</v>
      </c>
      <c r="AY167" s="326">
        <f t="shared" si="158"/>
        <v>0</v>
      </c>
      <c r="AZ167" s="326">
        <f t="shared" si="158"/>
        <v>0</v>
      </c>
      <c r="BA167" s="326">
        <f t="shared" si="158"/>
        <v>0</v>
      </c>
      <c r="BB167" s="326">
        <f t="shared" si="158"/>
        <v>0</v>
      </c>
      <c r="BC167" s="326">
        <f t="shared" si="158"/>
        <v>0</v>
      </c>
      <c r="BD167" s="326">
        <f t="shared" si="158"/>
        <v>0</v>
      </c>
      <c r="BE167" s="326">
        <f t="shared" si="158"/>
        <v>0</v>
      </c>
      <c r="BF167" s="326">
        <f t="shared" si="158"/>
        <v>0</v>
      </c>
    </row>
    <row r="168" spans="2:58">
      <c r="B168" s="332"/>
      <c r="C168" s="332"/>
      <c r="D168" s="335"/>
      <c r="E168" s="325" t="s">
        <v>1191</v>
      </c>
      <c r="F168" s="336"/>
      <c r="G168" s="332"/>
      <c r="H168" s="332"/>
      <c r="I168" s="332"/>
      <c r="J168" s="189">
        <f>IFERROR(MAX(0, MIN(L168, IF(DATE(I168, MATCH(H168, {"January","February","March","April","May","June","July","August","September","October","November","December"}, 0), 1) &gt; DATE(2024, 6, 30), 0, DATEDIF(DATE(I168, MATCH(H168, {"January","February","March","April","May","June","July","August","September","October","November","December"}, 0), 1), DATE(2024, 6, 30), "m")))), 0)</f>
        <v>0</v>
      </c>
      <c r="K168" s="189">
        <f>IFERROR(MAX(0, MIN(L168, DATEDIF(DATE(I168, MATCH(H168, {"January","February","March","April","May","June","July","August","September","October","November","December"}, 0), 1), DATE(2025, 6, 30), "m"))), 0)</f>
        <v>0</v>
      </c>
      <c r="L168" s="189">
        <f t="shared" si="112"/>
        <v>0</v>
      </c>
      <c r="M168" s="189">
        <f>IFERROR(INDEX('Drop down options'!$G$1:$G$13, MATCH(H168, 'Drop down options'!$F$1:$F$13, 0)), 0)</f>
        <v>0</v>
      </c>
      <c r="N168" s="352">
        <f t="shared" si="113"/>
        <v>0</v>
      </c>
      <c r="O168" s="326">
        <f t="shared" si="150"/>
        <v>0</v>
      </c>
      <c r="P168" s="193">
        <f t="shared" si="151"/>
        <v>0</v>
      </c>
      <c r="Q168" s="326">
        <f t="shared" si="152"/>
        <v>0</v>
      </c>
      <c r="R168" s="326">
        <f t="shared" si="153"/>
        <v>0</v>
      </c>
      <c r="S168" s="326">
        <f t="shared" ref="S168:BF168" si="159">MAX(0,R168-($N168*12))</f>
        <v>0</v>
      </c>
      <c r="T168" s="326">
        <f t="shared" si="159"/>
        <v>0</v>
      </c>
      <c r="U168" s="326">
        <f t="shared" si="159"/>
        <v>0</v>
      </c>
      <c r="V168" s="326">
        <f t="shared" si="159"/>
        <v>0</v>
      </c>
      <c r="W168" s="326">
        <f t="shared" si="159"/>
        <v>0</v>
      </c>
      <c r="X168" s="326">
        <f t="shared" si="159"/>
        <v>0</v>
      </c>
      <c r="Y168" s="326">
        <f t="shared" si="159"/>
        <v>0</v>
      </c>
      <c r="Z168" s="326">
        <f t="shared" si="159"/>
        <v>0</v>
      </c>
      <c r="AA168" s="326">
        <f t="shared" si="159"/>
        <v>0</v>
      </c>
      <c r="AB168" s="326">
        <f t="shared" si="159"/>
        <v>0</v>
      </c>
      <c r="AC168" s="326">
        <f t="shared" si="159"/>
        <v>0</v>
      </c>
      <c r="AD168" s="326">
        <f t="shared" si="159"/>
        <v>0</v>
      </c>
      <c r="AE168" s="326">
        <f t="shared" si="159"/>
        <v>0</v>
      </c>
      <c r="AF168" s="326">
        <f t="shared" si="159"/>
        <v>0</v>
      </c>
      <c r="AG168" s="326">
        <f t="shared" si="159"/>
        <v>0</v>
      </c>
      <c r="AH168" s="326">
        <f t="shared" si="159"/>
        <v>0</v>
      </c>
      <c r="AI168" s="326">
        <f t="shared" si="159"/>
        <v>0</v>
      </c>
      <c r="AJ168" s="326">
        <f t="shared" si="159"/>
        <v>0</v>
      </c>
      <c r="AK168" s="326">
        <f t="shared" si="159"/>
        <v>0</v>
      </c>
      <c r="AL168" s="326">
        <f t="shared" si="159"/>
        <v>0</v>
      </c>
      <c r="AM168" s="326">
        <f t="shared" si="159"/>
        <v>0</v>
      </c>
      <c r="AN168" s="326">
        <f t="shared" si="159"/>
        <v>0</v>
      </c>
      <c r="AO168" s="326">
        <f t="shared" si="159"/>
        <v>0</v>
      </c>
      <c r="AP168" s="326">
        <f t="shared" si="159"/>
        <v>0</v>
      </c>
      <c r="AQ168" s="326">
        <f t="shared" si="159"/>
        <v>0</v>
      </c>
      <c r="AR168" s="326">
        <f t="shared" si="159"/>
        <v>0</v>
      </c>
      <c r="AS168" s="326">
        <f t="shared" si="159"/>
        <v>0</v>
      </c>
      <c r="AT168" s="326">
        <f t="shared" si="159"/>
        <v>0</v>
      </c>
      <c r="AU168" s="326">
        <f t="shared" si="159"/>
        <v>0</v>
      </c>
      <c r="AV168" s="326">
        <f t="shared" si="159"/>
        <v>0</v>
      </c>
      <c r="AW168" s="326">
        <f t="shared" si="159"/>
        <v>0</v>
      </c>
      <c r="AX168" s="326">
        <f t="shared" si="159"/>
        <v>0</v>
      </c>
      <c r="AY168" s="326">
        <f t="shared" si="159"/>
        <v>0</v>
      </c>
      <c r="AZ168" s="326">
        <f t="shared" si="159"/>
        <v>0</v>
      </c>
      <c r="BA168" s="326">
        <f t="shared" si="159"/>
        <v>0</v>
      </c>
      <c r="BB168" s="326">
        <f t="shared" si="159"/>
        <v>0</v>
      </c>
      <c r="BC168" s="326">
        <f t="shared" si="159"/>
        <v>0</v>
      </c>
      <c r="BD168" s="326">
        <f t="shared" si="159"/>
        <v>0</v>
      </c>
      <c r="BE168" s="326">
        <f t="shared" si="159"/>
        <v>0</v>
      </c>
      <c r="BF168" s="326">
        <f t="shared" si="159"/>
        <v>0</v>
      </c>
    </row>
    <row r="169" spans="2:58">
      <c r="B169" s="332"/>
      <c r="C169" s="332"/>
      <c r="D169" s="335"/>
      <c r="E169" s="325" t="s">
        <v>1191</v>
      </c>
      <c r="F169" s="336"/>
      <c r="G169" s="332"/>
      <c r="H169" s="332"/>
      <c r="I169" s="332"/>
      <c r="J169" s="189">
        <f>IFERROR(MAX(0, MIN(L169, IF(DATE(I169, MATCH(H169, {"January","February","March","April","May","June","July","August","September","October","November","December"}, 0), 1) &gt; DATE(2024, 6, 30), 0, DATEDIF(DATE(I169, MATCH(H169, {"January","February","March","April","May","June","July","August","September","October","November","December"}, 0), 1), DATE(2024, 6, 30), "m")))), 0)</f>
        <v>0</v>
      </c>
      <c r="K169" s="189">
        <f>IFERROR(MAX(0, MIN(L169, DATEDIF(DATE(I169, MATCH(H169, {"January","February","March","April","May","June","July","August","September","October","November","December"}, 0), 1), DATE(2025, 6, 30), "m"))), 0)</f>
        <v>0</v>
      </c>
      <c r="L169" s="189">
        <f t="shared" si="112"/>
        <v>0</v>
      </c>
      <c r="M169" s="189">
        <f>IFERROR(INDEX('Drop down options'!$G$1:$G$13, MATCH(H169, 'Drop down options'!$F$1:$F$13, 0)), 0)</f>
        <v>0</v>
      </c>
      <c r="N169" s="352">
        <f t="shared" si="113"/>
        <v>0</v>
      </c>
      <c r="O169" s="326">
        <f t="shared" si="150"/>
        <v>0</v>
      </c>
      <c r="P169" s="193">
        <f t="shared" si="151"/>
        <v>0</v>
      </c>
      <c r="Q169" s="326">
        <f t="shared" si="152"/>
        <v>0</v>
      </c>
      <c r="R169" s="326">
        <f t="shared" si="153"/>
        <v>0</v>
      </c>
      <c r="S169" s="326">
        <f t="shared" ref="S169:BF169" si="160">MAX(0,R169-($N169*12))</f>
        <v>0</v>
      </c>
      <c r="T169" s="326">
        <f t="shared" si="160"/>
        <v>0</v>
      </c>
      <c r="U169" s="326">
        <f t="shared" si="160"/>
        <v>0</v>
      </c>
      <c r="V169" s="326">
        <f t="shared" si="160"/>
        <v>0</v>
      </c>
      <c r="W169" s="326">
        <f t="shared" si="160"/>
        <v>0</v>
      </c>
      <c r="X169" s="326">
        <f t="shared" si="160"/>
        <v>0</v>
      </c>
      <c r="Y169" s="326">
        <f t="shared" si="160"/>
        <v>0</v>
      </c>
      <c r="Z169" s="326">
        <f t="shared" si="160"/>
        <v>0</v>
      </c>
      <c r="AA169" s="326">
        <f t="shared" si="160"/>
        <v>0</v>
      </c>
      <c r="AB169" s="326">
        <f t="shared" si="160"/>
        <v>0</v>
      </c>
      <c r="AC169" s="326">
        <f t="shared" si="160"/>
        <v>0</v>
      </c>
      <c r="AD169" s="326">
        <f t="shared" si="160"/>
        <v>0</v>
      </c>
      <c r="AE169" s="326">
        <f t="shared" si="160"/>
        <v>0</v>
      </c>
      <c r="AF169" s="326">
        <f t="shared" si="160"/>
        <v>0</v>
      </c>
      <c r="AG169" s="326">
        <f t="shared" si="160"/>
        <v>0</v>
      </c>
      <c r="AH169" s="326">
        <f t="shared" si="160"/>
        <v>0</v>
      </c>
      <c r="AI169" s="326">
        <f t="shared" si="160"/>
        <v>0</v>
      </c>
      <c r="AJ169" s="326">
        <f t="shared" si="160"/>
        <v>0</v>
      </c>
      <c r="AK169" s="326">
        <f t="shared" si="160"/>
        <v>0</v>
      </c>
      <c r="AL169" s="326">
        <f t="shared" si="160"/>
        <v>0</v>
      </c>
      <c r="AM169" s="326">
        <f t="shared" si="160"/>
        <v>0</v>
      </c>
      <c r="AN169" s="326">
        <f t="shared" si="160"/>
        <v>0</v>
      </c>
      <c r="AO169" s="326">
        <f t="shared" si="160"/>
        <v>0</v>
      </c>
      <c r="AP169" s="326">
        <f t="shared" si="160"/>
        <v>0</v>
      </c>
      <c r="AQ169" s="326">
        <f t="shared" si="160"/>
        <v>0</v>
      </c>
      <c r="AR169" s="326">
        <f t="shared" si="160"/>
        <v>0</v>
      </c>
      <c r="AS169" s="326">
        <f t="shared" si="160"/>
        <v>0</v>
      </c>
      <c r="AT169" s="326">
        <f t="shared" si="160"/>
        <v>0</v>
      </c>
      <c r="AU169" s="326">
        <f t="shared" si="160"/>
        <v>0</v>
      </c>
      <c r="AV169" s="326">
        <f t="shared" si="160"/>
        <v>0</v>
      </c>
      <c r="AW169" s="326">
        <f t="shared" si="160"/>
        <v>0</v>
      </c>
      <c r="AX169" s="326">
        <f t="shared" si="160"/>
        <v>0</v>
      </c>
      <c r="AY169" s="326">
        <f t="shared" si="160"/>
        <v>0</v>
      </c>
      <c r="AZ169" s="326">
        <f t="shared" si="160"/>
        <v>0</v>
      </c>
      <c r="BA169" s="326">
        <f t="shared" si="160"/>
        <v>0</v>
      </c>
      <c r="BB169" s="326">
        <f t="shared" si="160"/>
        <v>0</v>
      </c>
      <c r="BC169" s="326">
        <f t="shared" si="160"/>
        <v>0</v>
      </c>
      <c r="BD169" s="326">
        <f t="shared" si="160"/>
        <v>0</v>
      </c>
      <c r="BE169" s="326">
        <f t="shared" si="160"/>
        <v>0</v>
      </c>
      <c r="BF169" s="326">
        <f t="shared" si="160"/>
        <v>0</v>
      </c>
    </row>
    <row r="170" spans="2:58">
      <c r="B170" s="332"/>
      <c r="C170" s="332"/>
      <c r="D170" s="335"/>
      <c r="E170" s="325" t="s">
        <v>1191</v>
      </c>
      <c r="F170" s="336"/>
      <c r="G170" s="332"/>
      <c r="H170" s="332"/>
      <c r="I170" s="332"/>
      <c r="J170" s="189">
        <f>IFERROR(MAX(0, MIN(L170, IF(DATE(I170, MATCH(H170, {"January","February","March","April","May","June","July","August","September","October","November","December"}, 0), 1) &gt; DATE(2024, 6, 30), 0, DATEDIF(DATE(I170, MATCH(H170, {"January","February","March","April","May","June","July","August","September","October","November","December"}, 0), 1), DATE(2024, 6, 30), "m")))), 0)</f>
        <v>0</v>
      </c>
      <c r="K170" s="189">
        <f>IFERROR(MAX(0, MIN(L170, DATEDIF(DATE(I170, MATCH(H170, {"January","February","March","April","May","June","July","August","September","October","November","December"}, 0), 1), DATE(2025, 6, 30), "m"))), 0)</f>
        <v>0</v>
      </c>
      <c r="L170" s="189">
        <f t="shared" si="112"/>
        <v>0</v>
      </c>
      <c r="M170" s="189">
        <f>IFERROR(INDEX('Drop down options'!$G$1:$G$13, MATCH(H170, 'Drop down options'!$F$1:$F$13, 0)), 0)</f>
        <v>0</v>
      </c>
      <c r="N170" s="352">
        <f t="shared" si="113"/>
        <v>0</v>
      </c>
      <c r="O170" s="326">
        <f t="shared" si="150"/>
        <v>0</v>
      </c>
      <c r="P170" s="193">
        <f t="shared" si="151"/>
        <v>0</v>
      </c>
      <c r="Q170" s="326">
        <f t="shared" si="152"/>
        <v>0</v>
      </c>
      <c r="R170" s="326">
        <f t="shared" si="153"/>
        <v>0</v>
      </c>
      <c r="S170" s="326">
        <f t="shared" ref="S170:BF170" si="161">MAX(0,R170-($N170*12))</f>
        <v>0</v>
      </c>
      <c r="T170" s="326">
        <f t="shared" si="161"/>
        <v>0</v>
      </c>
      <c r="U170" s="326">
        <f t="shared" si="161"/>
        <v>0</v>
      </c>
      <c r="V170" s="326">
        <f t="shared" si="161"/>
        <v>0</v>
      </c>
      <c r="W170" s="326">
        <f t="shared" si="161"/>
        <v>0</v>
      </c>
      <c r="X170" s="326">
        <f t="shared" si="161"/>
        <v>0</v>
      </c>
      <c r="Y170" s="326">
        <f t="shared" si="161"/>
        <v>0</v>
      </c>
      <c r="Z170" s="326">
        <f t="shared" si="161"/>
        <v>0</v>
      </c>
      <c r="AA170" s="326">
        <f t="shared" si="161"/>
        <v>0</v>
      </c>
      <c r="AB170" s="326">
        <f t="shared" si="161"/>
        <v>0</v>
      </c>
      <c r="AC170" s="326">
        <f t="shared" si="161"/>
        <v>0</v>
      </c>
      <c r="AD170" s="326">
        <f t="shared" si="161"/>
        <v>0</v>
      </c>
      <c r="AE170" s="326">
        <f t="shared" si="161"/>
        <v>0</v>
      </c>
      <c r="AF170" s="326">
        <f t="shared" si="161"/>
        <v>0</v>
      </c>
      <c r="AG170" s="326">
        <f t="shared" si="161"/>
        <v>0</v>
      </c>
      <c r="AH170" s="326">
        <f t="shared" si="161"/>
        <v>0</v>
      </c>
      <c r="AI170" s="326">
        <f t="shared" si="161"/>
        <v>0</v>
      </c>
      <c r="AJ170" s="326">
        <f t="shared" si="161"/>
        <v>0</v>
      </c>
      <c r="AK170" s="326">
        <f t="shared" si="161"/>
        <v>0</v>
      </c>
      <c r="AL170" s="326">
        <f t="shared" si="161"/>
        <v>0</v>
      </c>
      <c r="AM170" s="326">
        <f t="shared" si="161"/>
        <v>0</v>
      </c>
      <c r="AN170" s="326">
        <f t="shared" si="161"/>
        <v>0</v>
      </c>
      <c r="AO170" s="326">
        <f t="shared" si="161"/>
        <v>0</v>
      </c>
      <c r="AP170" s="326">
        <f t="shared" si="161"/>
        <v>0</v>
      </c>
      <c r="AQ170" s="326">
        <f t="shared" si="161"/>
        <v>0</v>
      </c>
      <c r="AR170" s="326">
        <f t="shared" si="161"/>
        <v>0</v>
      </c>
      <c r="AS170" s="326">
        <f t="shared" si="161"/>
        <v>0</v>
      </c>
      <c r="AT170" s="326">
        <f t="shared" si="161"/>
        <v>0</v>
      </c>
      <c r="AU170" s="326">
        <f t="shared" si="161"/>
        <v>0</v>
      </c>
      <c r="AV170" s="326">
        <f t="shared" si="161"/>
        <v>0</v>
      </c>
      <c r="AW170" s="326">
        <f t="shared" si="161"/>
        <v>0</v>
      </c>
      <c r="AX170" s="326">
        <f t="shared" si="161"/>
        <v>0</v>
      </c>
      <c r="AY170" s="326">
        <f t="shared" si="161"/>
        <v>0</v>
      </c>
      <c r="AZ170" s="326">
        <f t="shared" si="161"/>
        <v>0</v>
      </c>
      <c r="BA170" s="326">
        <f t="shared" si="161"/>
        <v>0</v>
      </c>
      <c r="BB170" s="326">
        <f t="shared" si="161"/>
        <v>0</v>
      </c>
      <c r="BC170" s="326">
        <f t="shared" si="161"/>
        <v>0</v>
      </c>
      <c r="BD170" s="326">
        <f t="shared" si="161"/>
        <v>0</v>
      </c>
      <c r="BE170" s="326">
        <f t="shared" si="161"/>
        <v>0</v>
      </c>
      <c r="BF170" s="326">
        <f t="shared" si="161"/>
        <v>0</v>
      </c>
    </row>
    <row r="171" spans="2:58">
      <c r="B171" s="332"/>
      <c r="C171" s="332"/>
      <c r="D171" s="335"/>
      <c r="E171" s="325" t="s">
        <v>1191</v>
      </c>
      <c r="F171" s="336"/>
      <c r="G171" s="332"/>
      <c r="H171" s="332"/>
      <c r="I171" s="332"/>
      <c r="J171" s="189">
        <f>IFERROR(MAX(0, MIN(L171, IF(DATE(I171, MATCH(H171, {"January","February","March","April","May","June","July","August","September","October","November","December"}, 0), 1) &gt; DATE(2024, 6, 30), 0, DATEDIF(DATE(I171, MATCH(H171, {"January","February","March","April","May","June","July","August","September","October","November","December"}, 0), 1), DATE(2024, 6, 30), "m")))), 0)</f>
        <v>0</v>
      </c>
      <c r="K171" s="189">
        <f>IFERROR(MAX(0, MIN(L171, DATEDIF(DATE(I171, MATCH(H171, {"January","February","March","April","May","June","July","August","September","October","November","December"}, 0), 1), DATE(2025, 6, 30), "m"))), 0)</f>
        <v>0</v>
      </c>
      <c r="L171" s="189">
        <f t="shared" si="112"/>
        <v>0</v>
      </c>
      <c r="M171" s="189">
        <f>IFERROR(INDEX('Drop down options'!$G$1:$G$13, MATCH(H171, 'Drop down options'!$F$1:$F$13, 0)), 0)</f>
        <v>0</v>
      </c>
      <c r="N171" s="352">
        <f t="shared" si="113"/>
        <v>0</v>
      </c>
      <c r="O171" s="326">
        <f t="shared" si="150"/>
        <v>0</v>
      </c>
      <c r="P171" s="193">
        <f t="shared" si="151"/>
        <v>0</v>
      </c>
      <c r="Q171" s="326">
        <f t="shared" si="152"/>
        <v>0</v>
      </c>
      <c r="R171" s="326">
        <f t="shared" si="153"/>
        <v>0</v>
      </c>
      <c r="S171" s="326">
        <f t="shared" ref="S171:BF171" si="162">MAX(0,R171-($N171*12))</f>
        <v>0</v>
      </c>
      <c r="T171" s="326">
        <f t="shared" si="162"/>
        <v>0</v>
      </c>
      <c r="U171" s="326">
        <f t="shared" si="162"/>
        <v>0</v>
      </c>
      <c r="V171" s="326">
        <f t="shared" si="162"/>
        <v>0</v>
      </c>
      <c r="W171" s="326">
        <f t="shared" si="162"/>
        <v>0</v>
      </c>
      <c r="X171" s="326">
        <f t="shared" si="162"/>
        <v>0</v>
      </c>
      <c r="Y171" s="326">
        <f t="shared" si="162"/>
        <v>0</v>
      </c>
      <c r="Z171" s="326">
        <f t="shared" si="162"/>
        <v>0</v>
      </c>
      <c r="AA171" s="326">
        <f t="shared" si="162"/>
        <v>0</v>
      </c>
      <c r="AB171" s="326">
        <f t="shared" si="162"/>
        <v>0</v>
      </c>
      <c r="AC171" s="326">
        <f t="shared" si="162"/>
        <v>0</v>
      </c>
      <c r="AD171" s="326">
        <f t="shared" si="162"/>
        <v>0</v>
      </c>
      <c r="AE171" s="326">
        <f t="shared" si="162"/>
        <v>0</v>
      </c>
      <c r="AF171" s="326">
        <f t="shared" si="162"/>
        <v>0</v>
      </c>
      <c r="AG171" s="326">
        <f t="shared" si="162"/>
        <v>0</v>
      </c>
      <c r="AH171" s="326">
        <f t="shared" si="162"/>
        <v>0</v>
      </c>
      <c r="AI171" s="326">
        <f t="shared" si="162"/>
        <v>0</v>
      </c>
      <c r="AJ171" s="326">
        <f t="shared" si="162"/>
        <v>0</v>
      </c>
      <c r="AK171" s="326">
        <f t="shared" si="162"/>
        <v>0</v>
      </c>
      <c r="AL171" s="326">
        <f t="shared" si="162"/>
        <v>0</v>
      </c>
      <c r="AM171" s="326">
        <f t="shared" si="162"/>
        <v>0</v>
      </c>
      <c r="AN171" s="326">
        <f t="shared" si="162"/>
        <v>0</v>
      </c>
      <c r="AO171" s="326">
        <f t="shared" si="162"/>
        <v>0</v>
      </c>
      <c r="AP171" s="326">
        <f t="shared" si="162"/>
        <v>0</v>
      </c>
      <c r="AQ171" s="326">
        <f t="shared" si="162"/>
        <v>0</v>
      </c>
      <c r="AR171" s="326">
        <f t="shared" si="162"/>
        <v>0</v>
      </c>
      <c r="AS171" s="326">
        <f t="shared" si="162"/>
        <v>0</v>
      </c>
      <c r="AT171" s="326">
        <f t="shared" si="162"/>
        <v>0</v>
      </c>
      <c r="AU171" s="326">
        <f t="shared" si="162"/>
        <v>0</v>
      </c>
      <c r="AV171" s="326">
        <f t="shared" si="162"/>
        <v>0</v>
      </c>
      <c r="AW171" s="326">
        <f t="shared" si="162"/>
        <v>0</v>
      </c>
      <c r="AX171" s="326">
        <f t="shared" si="162"/>
        <v>0</v>
      </c>
      <c r="AY171" s="326">
        <f t="shared" si="162"/>
        <v>0</v>
      </c>
      <c r="AZ171" s="326">
        <f t="shared" si="162"/>
        <v>0</v>
      </c>
      <c r="BA171" s="326">
        <f t="shared" si="162"/>
        <v>0</v>
      </c>
      <c r="BB171" s="326">
        <f t="shared" si="162"/>
        <v>0</v>
      </c>
      <c r="BC171" s="326">
        <f t="shared" si="162"/>
        <v>0</v>
      </c>
      <c r="BD171" s="326">
        <f t="shared" si="162"/>
        <v>0</v>
      </c>
      <c r="BE171" s="326">
        <f t="shared" si="162"/>
        <v>0</v>
      </c>
      <c r="BF171" s="326">
        <f t="shared" si="162"/>
        <v>0</v>
      </c>
    </row>
    <row r="172" spans="2:58">
      <c r="B172" s="332"/>
      <c r="C172" s="332"/>
      <c r="D172" s="335"/>
      <c r="E172" s="325" t="s">
        <v>1191</v>
      </c>
      <c r="F172" s="336"/>
      <c r="G172" s="332"/>
      <c r="H172" s="332"/>
      <c r="I172" s="332"/>
      <c r="J172" s="189">
        <f>IFERROR(MAX(0, MIN(L172, IF(DATE(I172, MATCH(H172, {"January","February","March","April","May","June","July","August","September","October","November","December"}, 0), 1) &gt; DATE(2024, 6, 30), 0, DATEDIF(DATE(I172, MATCH(H172, {"January","February","March","April","May","June","July","August","September","October","November","December"}, 0), 1), DATE(2024, 6, 30), "m")))), 0)</f>
        <v>0</v>
      </c>
      <c r="K172" s="189">
        <f>IFERROR(MAX(0, MIN(L172, DATEDIF(DATE(I172, MATCH(H172, {"January","February","March","April","May","June","July","August","September","October","November","December"}, 0), 1), DATE(2025, 6, 30), "m"))), 0)</f>
        <v>0</v>
      </c>
      <c r="L172" s="189">
        <f t="shared" si="112"/>
        <v>0</v>
      </c>
      <c r="M172" s="189">
        <f>IFERROR(INDEX('Drop down options'!$G$1:$G$13, MATCH(H172, 'Drop down options'!$F$1:$F$13, 0)), 0)</f>
        <v>0</v>
      </c>
      <c r="N172" s="352">
        <f t="shared" si="113"/>
        <v>0</v>
      </c>
      <c r="O172" s="326">
        <f t="shared" si="150"/>
        <v>0</v>
      </c>
      <c r="P172" s="193">
        <f t="shared" si="151"/>
        <v>0</v>
      </c>
      <c r="Q172" s="326">
        <f t="shared" si="152"/>
        <v>0</v>
      </c>
      <c r="R172" s="326">
        <f t="shared" si="153"/>
        <v>0</v>
      </c>
      <c r="S172" s="326">
        <f t="shared" ref="S172:BF172" si="163">MAX(0,R172-($N172*12))</f>
        <v>0</v>
      </c>
      <c r="T172" s="326">
        <f t="shared" si="163"/>
        <v>0</v>
      </c>
      <c r="U172" s="326">
        <f t="shared" si="163"/>
        <v>0</v>
      </c>
      <c r="V172" s="326">
        <f t="shared" si="163"/>
        <v>0</v>
      </c>
      <c r="W172" s="326">
        <f t="shared" si="163"/>
        <v>0</v>
      </c>
      <c r="X172" s="326">
        <f t="shared" si="163"/>
        <v>0</v>
      </c>
      <c r="Y172" s="326">
        <f t="shared" si="163"/>
        <v>0</v>
      </c>
      <c r="Z172" s="326">
        <f t="shared" si="163"/>
        <v>0</v>
      </c>
      <c r="AA172" s="326">
        <f t="shared" si="163"/>
        <v>0</v>
      </c>
      <c r="AB172" s="326">
        <f t="shared" si="163"/>
        <v>0</v>
      </c>
      <c r="AC172" s="326">
        <f t="shared" si="163"/>
        <v>0</v>
      </c>
      <c r="AD172" s="326">
        <f t="shared" si="163"/>
        <v>0</v>
      </c>
      <c r="AE172" s="326">
        <f t="shared" si="163"/>
        <v>0</v>
      </c>
      <c r="AF172" s="326">
        <f t="shared" si="163"/>
        <v>0</v>
      </c>
      <c r="AG172" s="326">
        <f t="shared" si="163"/>
        <v>0</v>
      </c>
      <c r="AH172" s="326">
        <f t="shared" si="163"/>
        <v>0</v>
      </c>
      <c r="AI172" s="326">
        <f t="shared" si="163"/>
        <v>0</v>
      </c>
      <c r="AJ172" s="326">
        <f t="shared" si="163"/>
        <v>0</v>
      </c>
      <c r="AK172" s="326">
        <f t="shared" si="163"/>
        <v>0</v>
      </c>
      <c r="AL172" s="326">
        <f t="shared" si="163"/>
        <v>0</v>
      </c>
      <c r="AM172" s="326">
        <f t="shared" si="163"/>
        <v>0</v>
      </c>
      <c r="AN172" s="326">
        <f t="shared" si="163"/>
        <v>0</v>
      </c>
      <c r="AO172" s="326">
        <f t="shared" si="163"/>
        <v>0</v>
      </c>
      <c r="AP172" s="326">
        <f t="shared" si="163"/>
        <v>0</v>
      </c>
      <c r="AQ172" s="326">
        <f t="shared" si="163"/>
        <v>0</v>
      </c>
      <c r="AR172" s="326">
        <f t="shared" si="163"/>
        <v>0</v>
      </c>
      <c r="AS172" s="326">
        <f t="shared" si="163"/>
        <v>0</v>
      </c>
      <c r="AT172" s="326">
        <f t="shared" si="163"/>
        <v>0</v>
      </c>
      <c r="AU172" s="326">
        <f t="shared" si="163"/>
        <v>0</v>
      </c>
      <c r="AV172" s="326">
        <f t="shared" si="163"/>
        <v>0</v>
      </c>
      <c r="AW172" s="326">
        <f t="shared" si="163"/>
        <v>0</v>
      </c>
      <c r="AX172" s="326">
        <f t="shared" si="163"/>
        <v>0</v>
      </c>
      <c r="AY172" s="326">
        <f t="shared" si="163"/>
        <v>0</v>
      </c>
      <c r="AZ172" s="326">
        <f t="shared" si="163"/>
        <v>0</v>
      </c>
      <c r="BA172" s="326">
        <f t="shared" si="163"/>
        <v>0</v>
      </c>
      <c r="BB172" s="326">
        <f t="shared" si="163"/>
        <v>0</v>
      </c>
      <c r="BC172" s="326">
        <f t="shared" si="163"/>
        <v>0</v>
      </c>
      <c r="BD172" s="326">
        <f t="shared" si="163"/>
        <v>0</v>
      </c>
      <c r="BE172" s="326">
        <f t="shared" si="163"/>
        <v>0</v>
      </c>
      <c r="BF172" s="326">
        <f t="shared" si="163"/>
        <v>0</v>
      </c>
    </row>
    <row r="173" spans="2:58">
      <c r="B173" s="332"/>
      <c r="C173" s="332"/>
      <c r="D173" s="335"/>
      <c r="E173" s="325" t="s">
        <v>1191</v>
      </c>
      <c r="F173" s="336"/>
      <c r="G173" s="332"/>
      <c r="H173" s="332"/>
      <c r="I173" s="332"/>
      <c r="J173" s="189">
        <f>IFERROR(MAX(0, MIN(L173, IF(DATE(I173, MATCH(H173, {"January","February","March","April","May","June","July","August","September","October","November","December"}, 0), 1) &gt; DATE(2024, 6, 30), 0, DATEDIF(DATE(I173, MATCH(H173, {"January","February","March","April","May","June","July","August","September","October","November","December"}, 0), 1), DATE(2024, 6, 30), "m")))), 0)</f>
        <v>0</v>
      </c>
      <c r="K173" s="189">
        <f>IFERROR(MAX(0, MIN(L173, DATEDIF(DATE(I173, MATCH(H173, {"January","February","March","April","May","June","July","August","September","October","November","December"}, 0), 1), DATE(2025, 6, 30), "m"))), 0)</f>
        <v>0</v>
      </c>
      <c r="L173" s="189">
        <f t="shared" si="112"/>
        <v>0</v>
      </c>
      <c r="M173" s="189">
        <f>IFERROR(INDEX('Drop down options'!$G$1:$G$13, MATCH(H173, 'Drop down options'!$F$1:$F$13, 0)), 0)</f>
        <v>0</v>
      </c>
      <c r="N173" s="352">
        <f t="shared" si="113"/>
        <v>0</v>
      </c>
      <c r="O173" s="326">
        <f t="shared" si="150"/>
        <v>0</v>
      </c>
      <c r="P173" s="193">
        <f t="shared" si="151"/>
        <v>0</v>
      </c>
      <c r="Q173" s="326">
        <f t="shared" si="152"/>
        <v>0</v>
      </c>
      <c r="R173" s="326">
        <f t="shared" si="153"/>
        <v>0</v>
      </c>
      <c r="S173" s="326">
        <f t="shared" ref="S173:BF173" si="164">MAX(0,R173-($N173*12))</f>
        <v>0</v>
      </c>
      <c r="T173" s="326">
        <f t="shared" si="164"/>
        <v>0</v>
      </c>
      <c r="U173" s="326">
        <f t="shared" si="164"/>
        <v>0</v>
      </c>
      <c r="V173" s="326">
        <f t="shared" si="164"/>
        <v>0</v>
      </c>
      <c r="W173" s="326">
        <f t="shared" si="164"/>
        <v>0</v>
      </c>
      <c r="X173" s="326">
        <f t="shared" si="164"/>
        <v>0</v>
      </c>
      <c r="Y173" s="326">
        <f t="shared" si="164"/>
        <v>0</v>
      </c>
      <c r="Z173" s="326">
        <f t="shared" si="164"/>
        <v>0</v>
      </c>
      <c r="AA173" s="326">
        <f t="shared" si="164"/>
        <v>0</v>
      </c>
      <c r="AB173" s="326">
        <f t="shared" si="164"/>
        <v>0</v>
      </c>
      <c r="AC173" s="326">
        <f t="shared" si="164"/>
        <v>0</v>
      </c>
      <c r="AD173" s="326">
        <f t="shared" si="164"/>
        <v>0</v>
      </c>
      <c r="AE173" s="326">
        <f t="shared" si="164"/>
        <v>0</v>
      </c>
      <c r="AF173" s="326">
        <f t="shared" si="164"/>
        <v>0</v>
      </c>
      <c r="AG173" s="326">
        <f t="shared" si="164"/>
        <v>0</v>
      </c>
      <c r="AH173" s="326">
        <f t="shared" si="164"/>
        <v>0</v>
      </c>
      <c r="AI173" s="326">
        <f t="shared" si="164"/>
        <v>0</v>
      </c>
      <c r="AJ173" s="326">
        <f t="shared" si="164"/>
        <v>0</v>
      </c>
      <c r="AK173" s="326">
        <f t="shared" si="164"/>
        <v>0</v>
      </c>
      <c r="AL173" s="326">
        <f t="shared" si="164"/>
        <v>0</v>
      </c>
      <c r="AM173" s="326">
        <f t="shared" si="164"/>
        <v>0</v>
      </c>
      <c r="AN173" s="326">
        <f t="shared" si="164"/>
        <v>0</v>
      </c>
      <c r="AO173" s="326">
        <f t="shared" si="164"/>
        <v>0</v>
      </c>
      <c r="AP173" s="326">
        <f t="shared" si="164"/>
        <v>0</v>
      </c>
      <c r="AQ173" s="326">
        <f t="shared" si="164"/>
        <v>0</v>
      </c>
      <c r="AR173" s="326">
        <f t="shared" si="164"/>
        <v>0</v>
      </c>
      <c r="AS173" s="326">
        <f t="shared" si="164"/>
        <v>0</v>
      </c>
      <c r="AT173" s="326">
        <f t="shared" si="164"/>
        <v>0</v>
      </c>
      <c r="AU173" s="326">
        <f t="shared" si="164"/>
        <v>0</v>
      </c>
      <c r="AV173" s="326">
        <f t="shared" si="164"/>
        <v>0</v>
      </c>
      <c r="AW173" s="326">
        <f t="shared" si="164"/>
        <v>0</v>
      </c>
      <c r="AX173" s="326">
        <f t="shared" si="164"/>
        <v>0</v>
      </c>
      <c r="AY173" s="326">
        <f t="shared" si="164"/>
        <v>0</v>
      </c>
      <c r="AZ173" s="326">
        <f t="shared" si="164"/>
        <v>0</v>
      </c>
      <c r="BA173" s="326">
        <f t="shared" si="164"/>
        <v>0</v>
      </c>
      <c r="BB173" s="326">
        <f t="shared" si="164"/>
        <v>0</v>
      </c>
      <c r="BC173" s="326">
        <f t="shared" si="164"/>
        <v>0</v>
      </c>
      <c r="BD173" s="326">
        <f t="shared" si="164"/>
        <v>0</v>
      </c>
      <c r="BE173" s="326">
        <f t="shared" si="164"/>
        <v>0</v>
      </c>
      <c r="BF173" s="326">
        <f t="shared" si="164"/>
        <v>0</v>
      </c>
    </row>
    <row r="174" spans="2:58">
      <c r="B174" s="332"/>
      <c r="C174" s="332"/>
      <c r="D174" s="335"/>
      <c r="E174" s="325" t="s">
        <v>1191</v>
      </c>
      <c r="F174" s="336"/>
      <c r="G174" s="332"/>
      <c r="H174" s="332"/>
      <c r="I174" s="332"/>
      <c r="J174" s="189">
        <f>IFERROR(MAX(0, MIN(L174, IF(DATE(I174, MATCH(H174, {"January","February","March","April","May","June","July","August","September","October","November","December"}, 0), 1) &gt; DATE(2024, 6, 30), 0, DATEDIF(DATE(I174, MATCH(H174, {"January","February","March","April","May","June","July","August","September","October","November","December"}, 0), 1), DATE(2024, 6, 30), "m")))), 0)</f>
        <v>0</v>
      </c>
      <c r="K174" s="189">
        <f>IFERROR(MAX(0, MIN(L174, DATEDIF(DATE(I174, MATCH(H174, {"January","February","March","April","May","June","July","August","September","October","November","December"}, 0), 1), DATE(2025, 6, 30), "m"))), 0)</f>
        <v>0</v>
      </c>
      <c r="L174" s="189">
        <f t="shared" si="112"/>
        <v>0</v>
      </c>
      <c r="M174" s="189">
        <f>IFERROR(INDEX('Drop down options'!$G$1:$G$13, MATCH(H174, 'Drop down options'!$F$1:$F$13, 0)), 0)</f>
        <v>0</v>
      </c>
      <c r="N174" s="352">
        <f t="shared" si="113"/>
        <v>0</v>
      </c>
      <c r="O174" s="326">
        <f t="shared" si="150"/>
        <v>0</v>
      </c>
      <c r="P174" s="193">
        <f t="shared" si="151"/>
        <v>0</v>
      </c>
      <c r="Q174" s="326">
        <f t="shared" si="152"/>
        <v>0</v>
      </c>
      <c r="R174" s="326">
        <f t="shared" si="153"/>
        <v>0</v>
      </c>
      <c r="S174" s="326">
        <f t="shared" ref="S174:BF174" si="165">MAX(0,R174-($N174*12))</f>
        <v>0</v>
      </c>
      <c r="T174" s="326">
        <f t="shared" si="165"/>
        <v>0</v>
      </c>
      <c r="U174" s="326">
        <f t="shared" si="165"/>
        <v>0</v>
      </c>
      <c r="V174" s="326">
        <f t="shared" si="165"/>
        <v>0</v>
      </c>
      <c r="W174" s="326">
        <f t="shared" si="165"/>
        <v>0</v>
      </c>
      <c r="X174" s="326">
        <f t="shared" si="165"/>
        <v>0</v>
      </c>
      <c r="Y174" s="326">
        <f t="shared" si="165"/>
        <v>0</v>
      </c>
      <c r="Z174" s="326">
        <f t="shared" si="165"/>
        <v>0</v>
      </c>
      <c r="AA174" s="326">
        <f t="shared" si="165"/>
        <v>0</v>
      </c>
      <c r="AB174" s="326">
        <f t="shared" si="165"/>
        <v>0</v>
      </c>
      <c r="AC174" s="326">
        <f t="shared" si="165"/>
        <v>0</v>
      </c>
      <c r="AD174" s="326">
        <f t="shared" si="165"/>
        <v>0</v>
      </c>
      <c r="AE174" s="326">
        <f t="shared" si="165"/>
        <v>0</v>
      </c>
      <c r="AF174" s="326">
        <f t="shared" si="165"/>
        <v>0</v>
      </c>
      <c r="AG174" s="326">
        <f t="shared" si="165"/>
        <v>0</v>
      </c>
      <c r="AH174" s="326">
        <f t="shared" si="165"/>
        <v>0</v>
      </c>
      <c r="AI174" s="326">
        <f t="shared" si="165"/>
        <v>0</v>
      </c>
      <c r="AJ174" s="326">
        <f t="shared" si="165"/>
        <v>0</v>
      </c>
      <c r="AK174" s="326">
        <f t="shared" si="165"/>
        <v>0</v>
      </c>
      <c r="AL174" s="326">
        <f t="shared" si="165"/>
        <v>0</v>
      </c>
      <c r="AM174" s="326">
        <f t="shared" si="165"/>
        <v>0</v>
      </c>
      <c r="AN174" s="326">
        <f t="shared" si="165"/>
        <v>0</v>
      </c>
      <c r="AO174" s="326">
        <f t="shared" si="165"/>
        <v>0</v>
      </c>
      <c r="AP174" s="326">
        <f t="shared" si="165"/>
        <v>0</v>
      </c>
      <c r="AQ174" s="326">
        <f t="shared" si="165"/>
        <v>0</v>
      </c>
      <c r="AR174" s="326">
        <f t="shared" si="165"/>
        <v>0</v>
      </c>
      <c r="AS174" s="326">
        <f t="shared" si="165"/>
        <v>0</v>
      </c>
      <c r="AT174" s="326">
        <f t="shared" si="165"/>
        <v>0</v>
      </c>
      <c r="AU174" s="326">
        <f t="shared" si="165"/>
        <v>0</v>
      </c>
      <c r="AV174" s="326">
        <f t="shared" si="165"/>
        <v>0</v>
      </c>
      <c r="AW174" s="326">
        <f t="shared" si="165"/>
        <v>0</v>
      </c>
      <c r="AX174" s="326">
        <f t="shared" si="165"/>
        <v>0</v>
      </c>
      <c r="AY174" s="326">
        <f t="shared" si="165"/>
        <v>0</v>
      </c>
      <c r="AZ174" s="326">
        <f t="shared" si="165"/>
        <v>0</v>
      </c>
      <c r="BA174" s="326">
        <f t="shared" si="165"/>
        <v>0</v>
      </c>
      <c r="BB174" s="326">
        <f t="shared" si="165"/>
        <v>0</v>
      </c>
      <c r="BC174" s="326">
        <f t="shared" si="165"/>
        <v>0</v>
      </c>
      <c r="BD174" s="326">
        <f t="shared" si="165"/>
        <v>0</v>
      </c>
      <c r="BE174" s="326">
        <f t="shared" si="165"/>
        <v>0</v>
      </c>
      <c r="BF174" s="326">
        <f t="shared" si="165"/>
        <v>0</v>
      </c>
    </row>
    <row r="175" spans="2:58">
      <c r="B175" s="332"/>
      <c r="C175" s="332"/>
      <c r="D175" s="335"/>
      <c r="E175" s="325" t="s">
        <v>1191</v>
      </c>
      <c r="F175" s="336"/>
      <c r="G175" s="332"/>
      <c r="H175" s="332"/>
      <c r="I175" s="332"/>
      <c r="J175" s="189">
        <f>IFERROR(MAX(0, MIN(L175, IF(DATE(I175, MATCH(H175, {"January","February","March","April","May","June","July","August","September","October","November","December"}, 0), 1) &gt; DATE(2024, 6, 30), 0, DATEDIF(DATE(I175, MATCH(H175, {"January","February","March","April","May","June","July","August","September","October","November","December"}, 0), 1), DATE(2024, 6, 30), "m")))), 0)</f>
        <v>0</v>
      </c>
      <c r="K175" s="189">
        <f>IFERROR(MAX(0, MIN(L175, DATEDIF(DATE(I175, MATCH(H175, {"January","February","March","April","May","June","July","August","September","October","November","December"}, 0), 1), DATE(2025, 6, 30), "m"))), 0)</f>
        <v>0</v>
      </c>
      <c r="L175" s="189">
        <f t="shared" si="112"/>
        <v>0</v>
      </c>
      <c r="M175" s="189">
        <f>IFERROR(INDEX('Drop down options'!$G$1:$G$13, MATCH(H175, 'Drop down options'!$F$1:$F$13, 0)), 0)</f>
        <v>0</v>
      </c>
      <c r="N175" s="352">
        <f t="shared" si="113"/>
        <v>0</v>
      </c>
      <c r="O175" s="326">
        <f t="shared" si="150"/>
        <v>0</v>
      </c>
      <c r="P175" s="193">
        <f t="shared" si="151"/>
        <v>0</v>
      </c>
      <c r="Q175" s="326">
        <f t="shared" si="152"/>
        <v>0</v>
      </c>
      <c r="R175" s="326">
        <f t="shared" si="153"/>
        <v>0</v>
      </c>
      <c r="S175" s="326">
        <f t="shared" ref="S175:BF175" si="166">MAX(0,R175-($N175*12))</f>
        <v>0</v>
      </c>
      <c r="T175" s="326">
        <f t="shared" si="166"/>
        <v>0</v>
      </c>
      <c r="U175" s="326">
        <f t="shared" si="166"/>
        <v>0</v>
      </c>
      <c r="V175" s="326">
        <f t="shared" si="166"/>
        <v>0</v>
      </c>
      <c r="W175" s="326">
        <f t="shared" si="166"/>
        <v>0</v>
      </c>
      <c r="X175" s="326">
        <f t="shared" si="166"/>
        <v>0</v>
      </c>
      <c r="Y175" s="326">
        <f t="shared" si="166"/>
        <v>0</v>
      </c>
      <c r="Z175" s="326">
        <f t="shared" si="166"/>
        <v>0</v>
      </c>
      <c r="AA175" s="326">
        <f t="shared" si="166"/>
        <v>0</v>
      </c>
      <c r="AB175" s="326">
        <f t="shared" si="166"/>
        <v>0</v>
      </c>
      <c r="AC175" s="326">
        <f t="shared" si="166"/>
        <v>0</v>
      </c>
      <c r="AD175" s="326">
        <f t="shared" si="166"/>
        <v>0</v>
      </c>
      <c r="AE175" s="326">
        <f t="shared" si="166"/>
        <v>0</v>
      </c>
      <c r="AF175" s="326">
        <f t="shared" si="166"/>
        <v>0</v>
      </c>
      <c r="AG175" s="326">
        <f t="shared" si="166"/>
        <v>0</v>
      </c>
      <c r="AH175" s="326">
        <f t="shared" si="166"/>
        <v>0</v>
      </c>
      <c r="AI175" s="326">
        <f t="shared" si="166"/>
        <v>0</v>
      </c>
      <c r="AJ175" s="326">
        <f t="shared" si="166"/>
        <v>0</v>
      </c>
      <c r="AK175" s="326">
        <f t="shared" si="166"/>
        <v>0</v>
      </c>
      <c r="AL175" s="326">
        <f t="shared" si="166"/>
        <v>0</v>
      </c>
      <c r="AM175" s="326">
        <f t="shared" si="166"/>
        <v>0</v>
      </c>
      <c r="AN175" s="326">
        <f t="shared" si="166"/>
        <v>0</v>
      </c>
      <c r="AO175" s="326">
        <f t="shared" si="166"/>
        <v>0</v>
      </c>
      <c r="AP175" s="326">
        <f t="shared" si="166"/>
        <v>0</v>
      </c>
      <c r="AQ175" s="326">
        <f t="shared" si="166"/>
        <v>0</v>
      </c>
      <c r="AR175" s="326">
        <f t="shared" si="166"/>
        <v>0</v>
      </c>
      <c r="AS175" s="326">
        <f t="shared" si="166"/>
        <v>0</v>
      </c>
      <c r="AT175" s="326">
        <f t="shared" si="166"/>
        <v>0</v>
      </c>
      <c r="AU175" s="326">
        <f t="shared" si="166"/>
        <v>0</v>
      </c>
      <c r="AV175" s="326">
        <f t="shared" si="166"/>
        <v>0</v>
      </c>
      <c r="AW175" s="326">
        <f t="shared" si="166"/>
        <v>0</v>
      </c>
      <c r="AX175" s="326">
        <f t="shared" si="166"/>
        <v>0</v>
      </c>
      <c r="AY175" s="326">
        <f t="shared" si="166"/>
        <v>0</v>
      </c>
      <c r="AZ175" s="326">
        <f t="shared" si="166"/>
        <v>0</v>
      </c>
      <c r="BA175" s="326">
        <f t="shared" si="166"/>
        <v>0</v>
      </c>
      <c r="BB175" s="326">
        <f t="shared" si="166"/>
        <v>0</v>
      </c>
      <c r="BC175" s="326">
        <f t="shared" si="166"/>
        <v>0</v>
      </c>
      <c r="BD175" s="326">
        <f t="shared" si="166"/>
        <v>0</v>
      </c>
      <c r="BE175" s="326">
        <f t="shared" si="166"/>
        <v>0</v>
      </c>
      <c r="BF175" s="326">
        <f t="shared" si="166"/>
        <v>0</v>
      </c>
    </row>
    <row r="176" spans="2:58">
      <c r="B176" s="332"/>
      <c r="C176" s="332"/>
      <c r="D176" s="335"/>
      <c r="E176" s="325" t="s">
        <v>1191</v>
      </c>
      <c r="F176" s="336"/>
      <c r="G176" s="332"/>
      <c r="H176" s="332"/>
      <c r="I176" s="332"/>
      <c r="J176" s="189">
        <f>IFERROR(MAX(0, MIN(L176, IF(DATE(I176, MATCH(H176, {"January","February","March","April","May","June","July","August","September","October","November","December"}, 0), 1) &gt; DATE(2024, 6, 30), 0, DATEDIF(DATE(I176, MATCH(H176, {"January","February","March","April","May","June","July","August","September","October","November","December"}, 0), 1), DATE(2024, 6, 30), "m")))), 0)</f>
        <v>0</v>
      </c>
      <c r="K176" s="189">
        <f>IFERROR(MAX(0, MIN(L176, DATEDIF(DATE(I176, MATCH(H176, {"January","February","March","April","May","June","July","August","September","October","November","December"}, 0), 1), DATE(2025, 6, 30), "m"))), 0)</f>
        <v>0</v>
      </c>
      <c r="L176" s="189">
        <f t="shared" si="112"/>
        <v>0</v>
      </c>
      <c r="M176" s="189">
        <f>IFERROR(INDEX('Drop down options'!$G$1:$G$13, MATCH(H176, 'Drop down options'!$F$1:$F$13, 0)), 0)</f>
        <v>0</v>
      </c>
      <c r="N176" s="352">
        <f t="shared" si="113"/>
        <v>0</v>
      </c>
      <c r="O176" s="326">
        <f t="shared" si="150"/>
        <v>0</v>
      </c>
      <c r="P176" s="193">
        <f t="shared" si="151"/>
        <v>0</v>
      </c>
      <c r="Q176" s="326">
        <f t="shared" si="152"/>
        <v>0</v>
      </c>
      <c r="R176" s="326">
        <f t="shared" si="153"/>
        <v>0</v>
      </c>
      <c r="S176" s="326">
        <f t="shared" ref="S176:BF176" si="167">MAX(0,R176-($N176*12))</f>
        <v>0</v>
      </c>
      <c r="T176" s="326">
        <f t="shared" si="167"/>
        <v>0</v>
      </c>
      <c r="U176" s="326">
        <f t="shared" si="167"/>
        <v>0</v>
      </c>
      <c r="V176" s="326">
        <f t="shared" si="167"/>
        <v>0</v>
      </c>
      <c r="W176" s="326">
        <f t="shared" si="167"/>
        <v>0</v>
      </c>
      <c r="X176" s="326">
        <f t="shared" si="167"/>
        <v>0</v>
      </c>
      <c r="Y176" s="326">
        <f t="shared" si="167"/>
        <v>0</v>
      </c>
      <c r="Z176" s="326">
        <f t="shared" si="167"/>
        <v>0</v>
      </c>
      <c r="AA176" s="326">
        <f t="shared" si="167"/>
        <v>0</v>
      </c>
      <c r="AB176" s="326">
        <f t="shared" si="167"/>
        <v>0</v>
      </c>
      <c r="AC176" s="326">
        <f t="shared" si="167"/>
        <v>0</v>
      </c>
      <c r="AD176" s="326">
        <f t="shared" si="167"/>
        <v>0</v>
      </c>
      <c r="AE176" s="326">
        <f t="shared" si="167"/>
        <v>0</v>
      </c>
      <c r="AF176" s="326">
        <f t="shared" si="167"/>
        <v>0</v>
      </c>
      <c r="AG176" s="326">
        <f t="shared" si="167"/>
        <v>0</v>
      </c>
      <c r="AH176" s="326">
        <f t="shared" si="167"/>
        <v>0</v>
      </c>
      <c r="AI176" s="326">
        <f t="shared" si="167"/>
        <v>0</v>
      </c>
      <c r="AJ176" s="326">
        <f t="shared" si="167"/>
        <v>0</v>
      </c>
      <c r="AK176" s="326">
        <f t="shared" si="167"/>
        <v>0</v>
      </c>
      <c r="AL176" s="326">
        <f t="shared" si="167"/>
        <v>0</v>
      </c>
      <c r="AM176" s="326">
        <f t="shared" si="167"/>
        <v>0</v>
      </c>
      <c r="AN176" s="326">
        <f t="shared" si="167"/>
        <v>0</v>
      </c>
      <c r="AO176" s="326">
        <f t="shared" si="167"/>
        <v>0</v>
      </c>
      <c r="AP176" s="326">
        <f t="shared" si="167"/>
        <v>0</v>
      </c>
      <c r="AQ176" s="326">
        <f t="shared" si="167"/>
        <v>0</v>
      </c>
      <c r="AR176" s="326">
        <f t="shared" si="167"/>
        <v>0</v>
      </c>
      <c r="AS176" s="326">
        <f t="shared" si="167"/>
        <v>0</v>
      </c>
      <c r="AT176" s="326">
        <f t="shared" si="167"/>
        <v>0</v>
      </c>
      <c r="AU176" s="326">
        <f t="shared" si="167"/>
        <v>0</v>
      </c>
      <c r="AV176" s="326">
        <f t="shared" si="167"/>
        <v>0</v>
      </c>
      <c r="AW176" s="326">
        <f t="shared" si="167"/>
        <v>0</v>
      </c>
      <c r="AX176" s="326">
        <f t="shared" si="167"/>
        <v>0</v>
      </c>
      <c r="AY176" s="326">
        <f t="shared" si="167"/>
        <v>0</v>
      </c>
      <c r="AZ176" s="326">
        <f t="shared" si="167"/>
        <v>0</v>
      </c>
      <c r="BA176" s="326">
        <f t="shared" si="167"/>
        <v>0</v>
      </c>
      <c r="BB176" s="326">
        <f t="shared" si="167"/>
        <v>0</v>
      </c>
      <c r="BC176" s="326">
        <f t="shared" si="167"/>
        <v>0</v>
      </c>
      <c r="BD176" s="326">
        <f t="shared" si="167"/>
        <v>0</v>
      </c>
      <c r="BE176" s="326">
        <f t="shared" si="167"/>
        <v>0</v>
      </c>
      <c r="BF176" s="326">
        <f t="shared" si="167"/>
        <v>0</v>
      </c>
    </row>
    <row r="177" spans="2:58">
      <c r="B177" s="332"/>
      <c r="C177" s="332"/>
      <c r="D177" s="335"/>
      <c r="E177" s="325" t="s">
        <v>1191</v>
      </c>
      <c r="F177" s="336"/>
      <c r="G177" s="332"/>
      <c r="H177" s="332"/>
      <c r="I177" s="332"/>
      <c r="J177" s="189">
        <f>IFERROR(MAX(0, MIN(L177, IF(DATE(I177, MATCH(H177, {"January","February","March","April","May","June","July","August","September","October","November","December"}, 0), 1) &gt; DATE(2024, 6, 30), 0, DATEDIF(DATE(I177, MATCH(H177, {"January","February","March","April","May","June","July","August","September","October","November","December"}, 0), 1), DATE(2024, 6, 30), "m")))), 0)</f>
        <v>0</v>
      </c>
      <c r="K177" s="189">
        <f>IFERROR(MAX(0, MIN(L177, DATEDIF(DATE(I177, MATCH(H177, {"January","February","March","April","May","June","July","August","September","October","November","December"}, 0), 1), DATE(2025, 6, 30), "m"))), 0)</f>
        <v>0</v>
      </c>
      <c r="L177" s="189">
        <f t="shared" si="112"/>
        <v>0</v>
      </c>
      <c r="M177" s="189">
        <f>IFERROR(INDEX('Drop down options'!$G$1:$G$13, MATCH(H177, 'Drop down options'!$F$1:$F$13, 0)), 0)</f>
        <v>0</v>
      </c>
      <c r="N177" s="352">
        <f t="shared" si="113"/>
        <v>0</v>
      </c>
      <c r="O177" s="326">
        <f t="shared" si="150"/>
        <v>0</v>
      </c>
      <c r="P177" s="193">
        <f t="shared" si="151"/>
        <v>0</v>
      </c>
      <c r="Q177" s="326">
        <f t="shared" si="152"/>
        <v>0</v>
      </c>
      <c r="R177" s="326">
        <f t="shared" si="153"/>
        <v>0</v>
      </c>
      <c r="S177" s="326">
        <f t="shared" ref="S177:BF177" si="168">MAX(0,R177-($N177*12))</f>
        <v>0</v>
      </c>
      <c r="T177" s="326">
        <f t="shared" si="168"/>
        <v>0</v>
      </c>
      <c r="U177" s="326">
        <f t="shared" si="168"/>
        <v>0</v>
      </c>
      <c r="V177" s="326">
        <f t="shared" si="168"/>
        <v>0</v>
      </c>
      <c r="W177" s="326">
        <f t="shared" si="168"/>
        <v>0</v>
      </c>
      <c r="X177" s="326">
        <f t="shared" si="168"/>
        <v>0</v>
      </c>
      <c r="Y177" s="326">
        <f t="shared" si="168"/>
        <v>0</v>
      </c>
      <c r="Z177" s="326">
        <f t="shared" si="168"/>
        <v>0</v>
      </c>
      <c r="AA177" s="326">
        <f t="shared" si="168"/>
        <v>0</v>
      </c>
      <c r="AB177" s="326">
        <f t="shared" si="168"/>
        <v>0</v>
      </c>
      <c r="AC177" s="326">
        <f t="shared" si="168"/>
        <v>0</v>
      </c>
      <c r="AD177" s="326">
        <f t="shared" si="168"/>
        <v>0</v>
      </c>
      <c r="AE177" s="326">
        <f t="shared" si="168"/>
        <v>0</v>
      </c>
      <c r="AF177" s="326">
        <f t="shared" si="168"/>
        <v>0</v>
      </c>
      <c r="AG177" s="326">
        <f t="shared" si="168"/>
        <v>0</v>
      </c>
      <c r="AH177" s="326">
        <f t="shared" si="168"/>
        <v>0</v>
      </c>
      <c r="AI177" s="326">
        <f t="shared" si="168"/>
        <v>0</v>
      </c>
      <c r="AJ177" s="326">
        <f t="shared" si="168"/>
        <v>0</v>
      </c>
      <c r="AK177" s="326">
        <f t="shared" si="168"/>
        <v>0</v>
      </c>
      <c r="AL177" s="326">
        <f t="shared" si="168"/>
        <v>0</v>
      </c>
      <c r="AM177" s="326">
        <f t="shared" si="168"/>
        <v>0</v>
      </c>
      <c r="AN177" s="326">
        <f t="shared" si="168"/>
        <v>0</v>
      </c>
      <c r="AO177" s="326">
        <f t="shared" si="168"/>
        <v>0</v>
      </c>
      <c r="AP177" s="326">
        <f t="shared" si="168"/>
        <v>0</v>
      </c>
      <c r="AQ177" s="326">
        <f t="shared" si="168"/>
        <v>0</v>
      </c>
      <c r="AR177" s="326">
        <f t="shared" si="168"/>
        <v>0</v>
      </c>
      <c r="AS177" s="326">
        <f t="shared" si="168"/>
        <v>0</v>
      </c>
      <c r="AT177" s="326">
        <f t="shared" si="168"/>
        <v>0</v>
      </c>
      <c r="AU177" s="326">
        <f t="shared" si="168"/>
        <v>0</v>
      </c>
      <c r="AV177" s="326">
        <f t="shared" si="168"/>
        <v>0</v>
      </c>
      <c r="AW177" s="326">
        <f t="shared" si="168"/>
        <v>0</v>
      </c>
      <c r="AX177" s="326">
        <f t="shared" si="168"/>
        <v>0</v>
      </c>
      <c r="AY177" s="326">
        <f t="shared" si="168"/>
        <v>0</v>
      </c>
      <c r="AZ177" s="326">
        <f t="shared" si="168"/>
        <v>0</v>
      </c>
      <c r="BA177" s="326">
        <f t="shared" si="168"/>
        <v>0</v>
      </c>
      <c r="BB177" s="326">
        <f t="shared" si="168"/>
        <v>0</v>
      </c>
      <c r="BC177" s="326">
        <f t="shared" si="168"/>
        <v>0</v>
      </c>
      <c r="BD177" s="326">
        <f t="shared" si="168"/>
        <v>0</v>
      </c>
      <c r="BE177" s="326">
        <f t="shared" si="168"/>
        <v>0</v>
      </c>
      <c r="BF177" s="326">
        <f t="shared" si="168"/>
        <v>0</v>
      </c>
    </row>
    <row r="178" spans="2:58">
      <c r="B178" s="332"/>
      <c r="C178" s="332"/>
      <c r="D178" s="335"/>
      <c r="E178" s="325" t="s">
        <v>1191</v>
      </c>
      <c r="F178" s="336"/>
      <c r="G178" s="332"/>
      <c r="H178" s="332"/>
      <c r="I178" s="332"/>
      <c r="J178" s="189">
        <f>IFERROR(MAX(0, MIN(L178, IF(DATE(I178, MATCH(H178, {"January","February","March","April","May","June","July","August","September","October","November","December"}, 0), 1) &gt; DATE(2024, 6, 30), 0, DATEDIF(DATE(I178, MATCH(H178, {"January","February","March","April","May","June","July","August","September","October","November","December"}, 0), 1), DATE(2024, 6, 30), "m")))), 0)</f>
        <v>0</v>
      </c>
      <c r="K178" s="189">
        <f>IFERROR(MAX(0, MIN(L178, DATEDIF(DATE(I178, MATCH(H178, {"January","February","March","April","May","June","July","August","September","October","November","December"}, 0), 1), DATE(2025, 6, 30), "m"))), 0)</f>
        <v>0</v>
      </c>
      <c r="L178" s="189">
        <f t="shared" si="112"/>
        <v>0</v>
      </c>
      <c r="M178" s="189">
        <f>IFERROR(INDEX('Drop down options'!$G$1:$G$13, MATCH(H178, 'Drop down options'!$F$1:$F$13, 0)), 0)</f>
        <v>0</v>
      </c>
      <c r="N178" s="352">
        <f t="shared" si="113"/>
        <v>0</v>
      </c>
      <c r="O178" s="326">
        <f t="shared" si="150"/>
        <v>0</v>
      </c>
      <c r="P178" s="193">
        <f t="shared" si="151"/>
        <v>0</v>
      </c>
      <c r="Q178" s="326">
        <f t="shared" si="152"/>
        <v>0</v>
      </c>
      <c r="R178" s="326">
        <f t="shared" si="153"/>
        <v>0</v>
      </c>
      <c r="S178" s="326">
        <f t="shared" ref="S178:BF178" si="169">MAX(0,R178-($N178*12))</f>
        <v>0</v>
      </c>
      <c r="T178" s="326">
        <f t="shared" si="169"/>
        <v>0</v>
      </c>
      <c r="U178" s="326">
        <f t="shared" si="169"/>
        <v>0</v>
      </c>
      <c r="V178" s="326">
        <f t="shared" si="169"/>
        <v>0</v>
      </c>
      <c r="W178" s="326">
        <f t="shared" si="169"/>
        <v>0</v>
      </c>
      <c r="X178" s="326">
        <f t="shared" si="169"/>
        <v>0</v>
      </c>
      <c r="Y178" s="326">
        <f t="shared" si="169"/>
        <v>0</v>
      </c>
      <c r="Z178" s="326">
        <f t="shared" si="169"/>
        <v>0</v>
      </c>
      <c r="AA178" s="326">
        <f t="shared" si="169"/>
        <v>0</v>
      </c>
      <c r="AB178" s="326">
        <f t="shared" si="169"/>
        <v>0</v>
      </c>
      <c r="AC178" s="326">
        <f t="shared" si="169"/>
        <v>0</v>
      </c>
      <c r="AD178" s="326">
        <f t="shared" si="169"/>
        <v>0</v>
      </c>
      <c r="AE178" s="326">
        <f t="shared" si="169"/>
        <v>0</v>
      </c>
      <c r="AF178" s="326">
        <f t="shared" si="169"/>
        <v>0</v>
      </c>
      <c r="AG178" s="326">
        <f t="shared" si="169"/>
        <v>0</v>
      </c>
      <c r="AH178" s="326">
        <f t="shared" si="169"/>
        <v>0</v>
      </c>
      <c r="AI178" s="326">
        <f t="shared" si="169"/>
        <v>0</v>
      </c>
      <c r="AJ178" s="326">
        <f t="shared" si="169"/>
        <v>0</v>
      </c>
      <c r="AK178" s="326">
        <f t="shared" si="169"/>
        <v>0</v>
      </c>
      <c r="AL178" s="326">
        <f t="shared" si="169"/>
        <v>0</v>
      </c>
      <c r="AM178" s="326">
        <f t="shared" si="169"/>
        <v>0</v>
      </c>
      <c r="AN178" s="326">
        <f t="shared" si="169"/>
        <v>0</v>
      </c>
      <c r="AO178" s="326">
        <f t="shared" si="169"/>
        <v>0</v>
      </c>
      <c r="AP178" s="326">
        <f t="shared" si="169"/>
        <v>0</v>
      </c>
      <c r="AQ178" s="326">
        <f t="shared" si="169"/>
        <v>0</v>
      </c>
      <c r="AR178" s="326">
        <f t="shared" si="169"/>
        <v>0</v>
      </c>
      <c r="AS178" s="326">
        <f t="shared" si="169"/>
        <v>0</v>
      </c>
      <c r="AT178" s="326">
        <f t="shared" si="169"/>
        <v>0</v>
      </c>
      <c r="AU178" s="326">
        <f t="shared" si="169"/>
        <v>0</v>
      </c>
      <c r="AV178" s="326">
        <f t="shared" si="169"/>
        <v>0</v>
      </c>
      <c r="AW178" s="326">
        <f t="shared" si="169"/>
        <v>0</v>
      </c>
      <c r="AX178" s="326">
        <f t="shared" si="169"/>
        <v>0</v>
      </c>
      <c r="AY178" s="326">
        <f t="shared" si="169"/>
        <v>0</v>
      </c>
      <c r="AZ178" s="326">
        <f t="shared" si="169"/>
        <v>0</v>
      </c>
      <c r="BA178" s="326">
        <f t="shared" si="169"/>
        <v>0</v>
      </c>
      <c r="BB178" s="326">
        <f t="shared" si="169"/>
        <v>0</v>
      </c>
      <c r="BC178" s="326">
        <f t="shared" si="169"/>
        <v>0</v>
      </c>
      <c r="BD178" s="326">
        <f t="shared" si="169"/>
        <v>0</v>
      </c>
      <c r="BE178" s="326">
        <f t="shared" si="169"/>
        <v>0</v>
      </c>
      <c r="BF178" s="326">
        <f t="shared" si="169"/>
        <v>0</v>
      </c>
    </row>
    <row r="179" spans="2:58">
      <c r="B179" s="332"/>
      <c r="C179" s="332"/>
      <c r="D179" s="335"/>
      <c r="E179" s="325" t="s">
        <v>1191</v>
      </c>
      <c r="F179" s="336"/>
      <c r="G179" s="332"/>
      <c r="H179" s="332"/>
      <c r="I179" s="332"/>
      <c r="J179" s="189">
        <f>IFERROR(MAX(0, MIN(L179, IF(DATE(I179, MATCH(H179, {"January","February","March","April","May","June","July","August","September","October","November","December"}, 0), 1) &gt; DATE(2024, 6, 30), 0, DATEDIF(DATE(I179, MATCH(H179, {"January","February","March","April","May","June","July","August","September","October","November","December"}, 0), 1), DATE(2024, 6, 30), "m")))), 0)</f>
        <v>0</v>
      </c>
      <c r="K179" s="189">
        <f>IFERROR(MAX(0, MIN(L179, DATEDIF(DATE(I179, MATCH(H179, {"January","February","March","April","May","June","July","August","September","October","November","December"}, 0), 1), DATE(2025, 6, 30), "m"))), 0)</f>
        <v>0</v>
      </c>
      <c r="L179" s="189">
        <f t="shared" si="112"/>
        <v>0</v>
      </c>
      <c r="M179" s="189">
        <f>IFERROR(INDEX('Drop down options'!$G$1:$G$13, MATCH(H179, 'Drop down options'!$F$1:$F$13, 0)), 0)</f>
        <v>0</v>
      </c>
      <c r="N179" s="352">
        <f t="shared" si="113"/>
        <v>0</v>
      </c>
      <c r="O179" s="326">
        <f t="shared" si="150"/>
        <v>0</v>
      </c>
      <c r="P179" s="193">
        <f t="shared" si="151"/>
        <v>0</v>
      </c>
      <c r="Q179" s="326">
        <f t="shared" si="152"/>
        <v>0</v>
      </c>
      <c r="R179" s="326">
        <f t="shared" si="153"/>
        <v>0</v>
      </c>
      <c r="S179" s="326">
        <f t="shared" ref="S179:BF179" si="170">MAX(0,R179-($N179*12))</f>
        <v>0</v>
      </c>
      <c r="T179" s="326">
        <f t="shared" si="170"/>
        <v>0</v>
      </c>
      <c r="U179" s="326">
        <f t="shared" si="170"/>
        <v>0</v>
      </c>
      <c r="V179" s="326">
        <f t="shared" si="170"/>
        <v>0</v>
      </c>
      <c r="W179" s="326">
        <f t="shared" si="170"/>
        <v>0</v>
      </c>
      <c r="X179" s="326">
        <f t="shared" si="170"/>
        <v>0</v>
      </c>
      <c r="Y179" s="326">
        <f t="shared" si="170"/>
        <v>0</v>
      </c>
      <c r="Z179" s="326">
        <f t="shared" si="170"/>
        <v>0</v>
      </c>
      <c r="AA179" s="326">
        <f t="shared" si="170"/>
        <v>0</v>
      </c>
      <c r="AB179" s="326">
        <f t="shared" si="170"/>
        <v>0</v>
      </c>
      <c r="AC179" s="326">
        <f t="shared" si="170"/>
        <v>0</v>
      </c>
      <c r="AD179" s="326">
        <f t="shared" si="170"/>
        <v>0</v>
      </c>
      <c r="AE179" s="326">
        <f t="shared" si="170"/>
        <v>0</v>
      </c>
      <c r="AF179" s="326">
        <f t="shared" si="170"/>
        <v>0</v>
      </c>
      <c r="AG179" s="326">
        <f t="shared" si="170"/>
        <v>0</v>
      </c>
      <c r="AH179" s="326">
        <f t="shared" si="170"/>
        <v>0</v>
      </c>
      <c r="AI179" s="326">
        <f t="shared" si="170"/>
        <v>0</v>
      </c>
      <c r="AJ179" s="326">
        <f t="shared" si="170"/>
        <v>0</v>
      </c>
      <c r="AK179" s="326">
        <f t="shared" si="170"/>
        <v>0</v>
      </c>
      <c r="AL179" s="326">
        <f t="shared" si="170"/>
        <v>0</v>
      </c>
      <c r="AM179" s="326">
        <f t="shared" si="170"/>
        <v>0</v>
      </c>
      <c r="AN179" s="326">
        <f t="shared" si="170"/>
        <v>0</v>
      </c>
      <c r="AO179" s="326">
        <f t="shared" si="170"/>
        <v>0</v>
      </c>
      <c r="AP179" s="326">
        <f t="shared" si="170"/>
        <v>0</v>
      </c>
      <c r="AQ179" s="326">
        <f t="shared" si="170"/>
        <v>0</v>
      </c>
      <c r="AR179" s="326">
        <f t="shared" si="170"/>
        <v>0</v>
      </c>
      <c r="AS179" s="326">
        <f t="shared" si="170"/>
        <v>0</v>
      </c>
      <c r="AT179" s="326">
        <f t="shared" si="170"/>
        <v>0</v>
      </c>
      <c r="AU179" s="326">
        <f t="shared" si="170"/>
        <v>0</v>
      </c>
      <c r="AV179" s="326">
        <f t="shared" si="170"/>
        <v>0</v>
      </c>
      <c r="AW179" s="326">
        <f t="shared" si="170"/>
        <v>0</v>
      </c>
      <c r="AX179" s="326">
        <f t="shared" si="170"/>
        <v>0</v>
      </c>
      <c r="AY179" s="326">
        <f t="shared" si="170"/>
        <v>0</v>
      </c>
      <c r="AZ179" s="326">
        <f t="shared" si="170"/>
        <v>0</v>
      </c>
      <c r="BA179" s="326">
        <f t="shared" si="170"/>
        <v>0</v>
      </c>
      <c r="BB179" s="326">
        <f t="shared" si="170"/>
        <v>0</v>
      </c>
      <c r="BC179" s="326">
        <f t="shared" si="170"/>
        <v>0</v>
      </c>
      <c r="BD179" s="326">
        <f t="shared" si="170"/>
        <v>0</v>
      </c>
      <c r="BE179" s="326">
        <f t="shared" si="170"/>
        <v>0</v>
      </c>
      <c r="BF179" s="326">
        <f t="shared" si="170"/>
        <v>0</v>
      </c>
    </row>
    <row r="180" spans="2:58">
      <c r="B180" s="332"/>
      <c r="C180" s="332"/>
      <c r="D180" s="335"/>
      <c r="E180" s="325" t="s">
        <v>1191</v>
      </c>
      <c r="F180" s="336"/>
      <c r="G180" s="332"/>
      <c r="H180" s="332"/>
      <c r="I180" s="332"/>
      <c r="J180" s="189">
        <f>IFERROR(MAX(0, MIN(L180, IF(DATE(I180, MATCH(H180, {"January","February","March","April","May","June","July","August","September","October","November","December"}, 0), 1) &gt; DATE(2024, 6, 30), 0, DATEDIF(DATE(I180, MATCH(H180, {"January","February","March","April","May","June","July","August","September","October","November","December"}, 0), 1), DATE(2024, 6, 30), "m")))), 0)</f>
        <v>0</v>
      </c>
      <c r="K180" s="189">
        <f>IFERROR(MAX(0, MIN(L180, DATEDIF(DATE(I180, MATCH(H180, {"January","February","March","April","May","June","July","August","September","October","November","December"}, 0), 1), DATE(2025, 6, 30), "m"))), 0)</f>
        <v>0</v>
      </c>
      <c r="L180" s="189">
        <f t="shared" si="112"/>
        <v>0</v>
      </c>
      <c r="M180" s="189">
        <f>IFERROR(INDEX('Drop down options'!$G$1:$G$13, MATCH(H180, 'Drop down options'!$F$1:$F$13, 0)), 0)</f>
        <v>0</v>
      </c>
      <c r="N180" s="352">
        <f t="shared" si="113"/>
        <v>0</v>
      </c>
      <c r="O180" s="326">
        <f t="shared" si="150"/>
        <v>0</v>
      </c>
      <c r="P180" s="193">
        <f t="shared" si="151"/>
        <v>0</v>
      </c>
      <c r="Q180" s="326">
        <f t="shared" si="152"/>
        <v>0</v>
      </c>
      <c r="R180" s="326">
        <f t="shared" si="153"/>
        <v>0</v>
      </c>
      <c r="S180" s="326">
        <f t="shared" ref="S180:BF180" si="171">MAX(0,R180-($N180*12))</f>
        <v>0</v>
      </c>
      <c r="T180" s="326">
        <f t="shared" si="171"/>
        <v>0</v>
      </c>
      <c r="U180" s="326">
        <f t="shared" si="171"/>
        <v>0</v>
      </c>
      <c r="V180" s="326">
        <f t="shared" si="171"/>
        <v>0</v>
      </c>
      <c r="W180" s="326">
        <f t="shared" si="171"/>
        <v>0</v>
      </c>
      <c r="X180" s="326">
        <f t="shared" si="171"/>
        <v>0</v>
      </c>
      <c r="Y180" s="326">
        <f t="shared" si="171"/>
        <v>0</v>
      </c>
      <c r="Z180" s="326">
        <f t="shared" si="171"/>
        <v>0</v>
      </c>
      <c r="AA180" s="326">
        <f t="shared" si="171"/>
        <v>0</v>
      </c>
      <c r="AB180" s="326">
        <f t="shared" si="171"/>
        <v>0</v>
      </c>
      <c r="AC180" s="326">
        <f t="shared" si="171"/>
        <v>0</v>
      </c>
      <c r="AD180" s="326">
        <f t="shared" si="171"/>
        <v>0</v>
      </c>
      <c r="AE180" s="326">
        <f t="shared" si="171"/>
        <v>0</v>
      </c>
      <c r="AF180" s="326">
        <f t="shared" si="171"/>
        <v>0</v>
      </c>
      <c r="AG180" s="326">
        <f t="shared" si="171"/>
        <v>0</v>
      </c>
      <c r="AH180" s="326">
        <f t="shared" si="171"/>
        <v>0</v>
      </c>
      <c r="AI180" s="326">
        <f t="shared" si="171"/>
        <v>0</v>
      </c>
      <c r="AJ180" s="326">
        <f t="shared" si="171"/>
        <v>0</v>
      </c>
      <c r="AK180" s="326">
        <f t="shared" si="171"/>
        <v>0</v>
      </c>
      <c r="AL180" s="326">
        <f t="shared" si="171"/>
        <v>0</v>
      </c>
      <c r="AM180" s="326">
        <f t="shared" si="171"/>
        <v>0</v>
      </c>
      <c r="AN180" s="326">
        <f t="shared" si="171"/>
        <v>0</v>
      </c>
      <c r="AO180" s="326">
        <f t="shared" si="171"/>
        <v>0</v>
      </c>
      <c r="AP180" s="326">
        <f t="shared" si="171"/>
        <v>0</v>
      </c>
      <c r="AQ180" s="326">
        <f t="shared" si="171"/>
        <v>0</v>
      </c>
      <c r="AR180" s="326">
        <f t="shared" si="171"/>
        <v>0</v>
      </c>
      <c r="AS180" s="326">
        <f t="shared" si="171"/>
        <v>0</v>
      </c>
      <c r="AT180" s="326">
        <f t="shared" si="171"/>
        <v>0</v>
      </c>
      <c r="AU180" s="326">
        <f t="shared" si="171"/>
        <v>0</v>
      </c>
      <c r="AV180" s="326">
        <f t="shared" si="171"/>
        <v>0</v>
      </c>
      <c r="AW180" s="326">
        <f t="shared" si="171"/>
        <v>0</v>
      </c>
      <c r="AX180" s="326">
        <f t="shared" si="171"/>
        <v>0</v>
      </c>
      <c r="AY180" s="326">
        <f t="shared" si="171"/>
        <v>0</v>
      </c>
      <c r="AZ180" s="326">
        <f t="shared" si="171"/>
        <v>0</v>
      </c>
      <c r="BA180" s="326">
        <f t="shared" si="171"/>
        <v>0</v>
      </c>
      <c r="BB180" s="326">
        <f t="shared" si="171"/>
        <v>0</v>
      </c>
      <c r="BC180" s="326">
        <f t="shared" si="171"/>
        <v>0</v>
      </c>
      <c r="BD180" s="326">
        <f t="shared" si="171"/>
        <v>0</v>
      </c>
      <c r="BE180" s="326">
        <f t="shared" si="171"/>
        <v>0</v>
      </c>
      <c r="BF180" s="326">
        <f t="shared" si="171"/>
        <v>0</v>
      </c>
    </row>
    <row r="181" spans="2:58">
      <c r="B181" s="332"/>
      <c r="C181" s="332"/>
      <c r="D181" s="335"/>
      <c r="E181" s="325" t="s">
        <v>1191</v>
      </c>
      <c r="F181" s="336"/>
      <c r="G181" s="332"/>
      <c r="H181" s="332"/>
      <c r="I181" s="332"/>
      <c r="J181" s="189">
        <f>IFERROR(MAX(0, MIN(L181, IF(DATE(I181, MATCH(H181, {"January","February","March","April","May","June","July","August","September","October","November","December"}, 0), 1) &gt; DATE(2024, 6, 30), 0, DATEDIF(DATE(I181, MATCH(H181, {"January","February","March","April","May","June","July","August","September","October","November","December"}, 0), 1), DATE(2024, 6, 30), "m")))), 0)</f>
        <v>0</v>
      </c>
      <c r="K181" s="189">
        <f>IFERROR(MAX(0, MIN(L181, DATEDIF(DATE(I181, MATCH(H181, {"January","February","March","April","May","June","July","August","September","October","November","December"}, 0), 1), DATE(2025, 6, 30), "m"))), 0)</f>
        <v>0</v>
      </c>
      <c r="L181" s="189">
        <f t="shared" si="112"/>
        <v>0</v>
      </c>
      <c r="M181" s="189">
        <f>IFERROR(INDEX('Drop down options'!$G$1:$G$13, MATCH(H181, 'Drop down options'!$F$1:$F$13, 0)), 0)</f>
        <v>0</v>
      </c>
      <c r="N181" s="352">
        <f t="shared" si="113"/>
        <v>0</v>
      </c>
      <c r="O181" s="326">
        <f t="shared" si="150"/>
        <v>0</v>
      </c>
      <c r="P181" s="193">
        <f t="shared" si="151"/>
        <v>0</v>
      </c>
      <c r="Q181" s="326">
        <f t="shared" si="152"/>
        <v>0</v>
      </c>
      <c r="R181" s="326">
        <f t="shared" si="153"/>
        <v>0</v>
      </c>
      <c r="S181" s="326">
        <f t="shared" ref="S181:BF181" si="172">MAX(0,R181-($N181*12))</f>
        <v>0</v>
      </c>
      <c r="T181" s="326">
        <f t="shared" si="172"/>
        <v>0</v>
      </c>
      <c r="U181" s="326">
        <f t="shared" si="172"/>
        <v>0</v>
      </c>
      <c r="V181" s="326">
        <f t="shared" si="172"/>
        <v>0</v>
      </c>
      <c r="W181" s="326">
        <f t="shared" si="172"/>
        <v>0</v>
      </c>
      <c r="X181" s="326">
        <f t="shared" si="172"/>
        <v>0</v>
      </c>
      <c r="Y181" s="326">
        <f t="shared" si="172"/>
        <v>0</v>
      </c>
      <c r="Z181" s="326">
        <f t="shared" si="172"/>
        <v>0</v>
      </c>
      <c r="AA181" s="326">
        <f t="shared" si="172"/>
        <v>0</v>
      </c>
      <c r="AB181" s="326">
        <f t="shared" si="172"/>
        <v>0</v>
      </c>
      <c r="AC181" s="326">
        <f t="shared" si="172"/>
        <v>0</v>
      </c>
      <c r="AD181" s="326">
        <f t="shared" si="172"/>
        <v>0</v>
      </c>
      <c r="AE181" s="326">
        <f t="shared" si="172"/>
        <v>0</v>
      </c>
      <c r="AF181" s="326">
        <f t="shared" si="172"/>
        <v>0</v>
      </c>
      <c r="AG181" s="326">
        <f t="shared" si="172"/>
        <v>0</v>
      </c>
      <c r="AH181" s="326">
        <f t="shared" si="172"/>
        <v>0</v>
      </c>
      <c r="AI181" s="326">
        <f t="shared" si="172"/>
        <v>0</v>
      </c>
      <c r="AJ181" s="326">
        <f t="shared" si="172"/>
        <v>0</v>
      </c>
      <c r="AK181" s="326">
        <f t="shared" si="172"/>
        <v>0</v>
      </c>
      <c r="AL181" s="326">
        <f t="shared" si="172"/>
        <v>0</v>
      </c>
      <c r="AM181" s="326">
        <f t="shared" si="172"/>
        <v>0</v>
      </c>
      <c r="AN181" s="326">
        <f t="shared" si="172"/>
        <v>0</v>
      </c>
      <c r="AO181" s="326">
        <f t="shared" si="172"/>
        <v>0</v>
      </c>
      <c r="AP181" s="326">
        <f t="shared" si="172"/>
        <v>0</v>
      </c>
      <c r="AQ181" s="326">
        <f t="shared" si="172"/>
        <v>0</v>
      </c>
      <c r="AR181" s="326">
        <f t="shared" si="172"/>
        <v>0</v>
      </c>
      <c r="AS181" s="326">
        <f t="shared" si="172"/>
        <v>0</v>
      </c>
      <c r="AT181" s="326">
        <f t="shared" si="172"/>
        <v>0</v>
      </c>
      <c r="AU181" s="326">
        <f t="shared" si="172"/>
        <v>0</v>
      </c>
      <c r="AV181" s="326">
        <f t="shared" si="172"/>
        <v>0</v>
      </c>
      <c r="AW181" s="326">
        <f t="shared" si="172"/>
        <v>0</v>
      </c>
      <c r="AX181" s="326">
        <f t="shared" si="172"/>
        <v>0</v>
      </c>
      <c r="AY181" s="326">
        <f t="shared" si="172"/>
        <v>0</v>
      </c>
      <c r="AZ181" s="326">
        <f t="shared" si="172"/>
        <v>0</v>
      </c>
      <c r="BA181" s="326">
        <f t="shared" si="172"/>
        <v>0</v>
      </c>
      <c r="BB181" s="326">
        <f t="shared" si="172"/>
        <v>0</v>
      </c>
      <c r="BC181" s="326">
        <f t="shared" si="172"/>
        <v>0</v>
      </c>
      <c r="BD181" s="326">
        <f t="shared" si="172"/>
        <v>0</v>
      </c>
      <c r="BE181" s="326">
        <f t="shared" si="172"/>
        <v>0</v>
      </c>
      <c r="BF181" s="326">
        <f t="shared" si="172"/>
        <v>0</v>
      </c>
    </row>
    <row r="182" spans="2:58">
      <c r="B182" s="332"/>
      <c r="C182" s="332"/>
      <c r="D182" s="335"/>
      <c r="E182" s="325" t="s">
        <v>1191</v>
      </c>
      <c r="F182" s="336"/>
      <c r="G182" s="332"/>
      <c r="H182" s="332"/>
      <c r="I182" s="332"/>
      <c r="J182" s="189">
        <f>IFERROR(MAX(0, MIN(L182, IF(DATE(I182, MATCH(H182, {"January","February","March","April","May","June","July","August","September","October","November","December"}, 0), 1) &gt; DATE(2024, 6, 30), 0, DATEDIF(DATE(I182, MATCH(H182, {"January","February","March","April","May","June","July","August","September","October","November","December"}, 0), 1), DATE(2024, 6, 30), "m")))), 0)</f>
        <v>0</v>
      </c>
      <c r="K182" s="189">
        <f>IFERROR(MAX(0, MIN(L182, DATEDIF(DATE(I182, MATCH(H182, {"January","February","March","April","May","June","July","August","September","October","November","December"}, 0), 1), DATE(2025, 6, 30), "m"))), 0)</f>
        <v>0</v>
      </c>
      <c r="L182" s="189">
        <f t="shared" si="112"/>
        <v>0</v>
      </c>
      <c r="M182" s="189">
        <f>IFERROR(INDEX('Drop down options'!$G$1:$G$13, MATCH(H182, 'Drop down options'!$F$1:$F$13, 0)), 0)</f>
        <v>0</v>
      </c>
      <c r="N182" s="352">
        <f t="shared" si="113"/>
        <v>0</v>
      </c>
      <c r="O182" s="326">
        <f t="shared" si="150"/>
        <v>0</v>
      </c>
      <c r="P182" s="193">
        <f t="shared" si="151"/>
        <v>0</v>
      </c>
      <c r="Q182" s="326">
        <f t="shared" si="152"/>
        <v>0</v>
      </c>
      <c r="R182" s="326">
        <f t="shared" si="153"/>
        <v>0</v>
      </c>
      <c r="S182" s="326">
        <f t="shared" ref="S182:BF182" si="173">MAX(0,R182-($N182*12))</f>
        <v>0</v>
      </c>
      <c r="T182" s="326">
        <f t="shared" si="173"/>
        <v>0</v>
      </c>
      <c r="U182" s="326">
        <f t="shared" si="173"/>
        <v>0</v>
      </c>
      <c r="V182" s="326">
        <f t="shared" si="173"/>
        <v>0</v>
      </c>
      <c r="W182" s="326">
        <f t="shared" si="173"/>
        <v>0</v>
      </c>
      <c r="X182" s="326">
        <f t="shared" si="173"/>
        <v>0</v>
      </c>
      <c r="Y182" s="326">
        <f t="shared" si="173"/>
        <v>0</v>
      </c>
      <c r="Z182" s="326">
        <f t="shared" si="173"/>
        <v>0</v>
      </c>
      <c r="AA182" s="326">
        <f t="shared" si="173"/>
        <v>0</v>
      </c>
      <c r="AB182" s="326">
        <f t="shared" si="173"/>
        <v>0</v>
      </c>
      <c r="AC182" s="326">
        <f t="shared" si="173"/>
        <v>0</v>
      </c>
      <c r="AD182" s="326">
        <f t="shared" si="173"/>
        <v>0</v>
      </c>
      <c r="AE182" s="326">
        <f t="shared" si="173"/>
        <v>0</v>
      </c>
      <c r="AF182" s="326">
        <f t="shared" si="173"/>
        <v>0</v>
      </c>
      <c r="AG182" s="326">
        <f t="shared" si="173"/>
        <v>0</v>
      </c>
      <c r="AH182" s="326">
        <f t="shared" si="173"/>
        <v>0</v>
      </c>
      <c r="AI182" s="326">
        <f t="shared" si="173"/>
        <v>0</v>
      </c>
      <c r="AJ182" s="326">
        <f t="shared" si="173"/>
        <v>0</v>
      </c>
      <c r="AK182" s="326">
        <f t="shared" si="173"/>
        <v>0</v>
      </c>
      <c r="AL182" s="326">
        <f t="shared" si="173"/>
        <v>0</v>
      </c>
      <c r="AM182" s="326">
        <f t="shared" si="173"/>
        <v>0</v>
      </c>
      <c r="AN182" s="326">
        <f t="shared" si="173"/>
        <v>0</v>
      </c>
      <c r="AO182" s="326">
        <f t="shared" si="173"/>
        <v>0</v>
      </c>
      <c r="AP182" s="326">
        <f t="shared" si="173"/>
        <v>0</v>
      </c>
      <c r="AQ182" s="326">
        <f t="shared" si="173"/>
        <v>0</v>
      </c>
      <c r="AR182" s="326">
        <f t="shared" si="173"/>
        <v>0</v>
      </c>
      <c r="AS182" s="326">
        <f t="shared" si="173"/>
        <v>0</v>
      </c>
      <c r="AT182" s="326">
        <f t="shared" si="173"/>
        <v>0</v>
      </c>
      <c r="AU182" s="326">
        <f t="shared" si="173"/>
        <v>0</v>
      </c>
      <c r="AV182" s="326">
        <f t="shared" si="173"/>
        <v>0</v>
      </c>
      <c r="AW182" s="326">
        <f t="shared" si="173"/>
        <v>0</v>
      </c>
      <c r="AX182" s="326">
        <f t="shared" si="173"/>
        <v>0</v>
      </c>
      <c r="AY182" s="326">
        <f t="shared" si="173"/>
        <v>0</v>
      </c>
      <c r="AZ182" s="326">
        <f t="shared" si="173"/>
        <v>0</v>
      </c>
      <c r="BA182" s="326">
        <f t="shared" si="173"/>
        <v>0</v>
      </c>
      <c r="BB182" s="326">
        <f t="shared" si="173"/>
        <v>0</v>
      </c>
      <c r="BC182" s="326">
        <f t="shared" si="173"/>
        <v>0</v>
      </c>
      <c r="BD182" s="326">
        <f t="shared" si="173"/>
        <v>0</v>
      </c>
      <c r="BE182" s="326">
        <f t="shared" si="173"/>
        <v>0</v>
      </c>
      <c r="BF182" s="326">
        <f t="shared" si="173"/>
        <v>0</v>
      </c>
    </row>
    <row r="183" spans="2:58">
      <c r="B183" s="332"/>
      <c r="C183" s="332"/>
      <c r="D183" s="335"/>
      <c r="E183" s="325" t="s">
        <v>1191</v>
      </c>
      <c r="F183" s="336"/>
      <c r="G183" s="332"/>
      <c r="H183" s="332"/>
      <c r="I183" s="332"/>
      <c r="J183" s="189">
        <f>IFERROR(MAX(0, MIN(L183, IF(DATE(I183, MATCH(H183, {"January","February","March","April","May","June","July","August","September","October","November","December"}, 0), 1) &gt; DATE(2024, 6, 30), 0, DATEDIF(DATE(I183, MATCH(H183, {"January","February","March","April","May","June","July","August","September","October","November","December"}, 0), 1), DATE(2024, 6, 30), "m")))), 0)</f>
        <v>0</v>
      </c>
      <c r="K183" s="189">
        <f>IFERROR(MAX(0, MIN(L183, DATEDIF(DATE(I183, MATCH(H183, {"January","February","March","April","May","June","July","August","September","October","November","December"}, 0), 1), DATE(2025, 6, 30), "m"))), 0)</f>
        <v>0</v>
      </c>
      <c r="L183" s="189">
        <f t="shared" si="112"/>
        <v>0</v>
      </c>
      <c r="M183" s="189">
        <f>IFERROR(INDEX('Drop down options'!$G$1:$G$13, MATCH(H183, 'Drop down options'!$F$1:$F$13, 0)), 0)</f>
        <v>0</v>
      </c>
      <c r="N183" s="352">
        <f t="shared" si="113"/>
        <v>0</v>
      </c>
      <c r="O183" s="326">
        <f t="shared" si="150"/>
        <v>0</v>
      </c>
      <c r="P183" s="193">
        <f t="shared" si="151"/>
        <v>0</v>
      </c>
      <c r="Q183" s="326">
        <f t="shared" si="152"/>
        <v>0</v>
      </c>
      <c r="R183" s="326">
        <f t="shared" si="153"/>
        <v>0</v>
      </c>
      <c r="S183" s="326">
        <f t="shared" ref="S183:BF183" si="174">MAX(0,R183-($N183*12))</f>
        <v>0</v>
      </c>
      <c r="T183" s="326">
        <f t="shared" si="174"/>
        <v>0</v>
      </c>
      <c r="U183" s="326">
        <f t="shared" si="174"/>
        <v>0</v>
      </c>
      <c r="V183" s="326">
        <f t="shared" si="174"/>
        <v>0</v>
      </c>
      <c r="W183" s="326">
        <f t="shared" si="174"/>
        <v>0</v>
      </c>
      <c r="X183" s="326">
        <f t="shared" si="174"/>
        <v>0</v>
      </c>
      <c r="Y183" s="326">
        <f t="shared" si="174"/>
        <v>0</v>
      </c>
      <c r="Z183" s="326">
        <f t="shared" si="174"/>
        <v>0</v>
      </c>
      <c r="AA183" s="326">
        <f t="shared" si="174"/>
        <v>0</v>
      </c>
      <c r="AB183" s="326">
        <f t="shared" si="174"/>
        <v>0</v>
      </c>
      <c r="AC183" s="326">
        <f t="shared" si="174"/>
        <v>0</v>
      </c>
      <c r="AD183" s="326">
        <f t="shared" si="174"/>
        <v>0</v>
      </c>
      <c r="AE183" s="326">
        <f t="shared" si="174"/>
        <v>0</v>
      </c>
      <c r="AF183" s="326">
        <f t="shared" si="174"/>
        <v>0</v>
      </c>
      <c r="AG183" s="326">
        <f t="shared" si="174"/>
        <v>0</v>
      </c>
      <c r="AH183" s="326">
        <f t="shared" si="174"/>
        <v>0</v>
      </c>
      <c r="AI183" s="326">
        <f t="shared" si="174"/>
        <v>0</v>
      </c>
      <c r="AJ183" s="326">
        <f t="shared" si="174"/>
        <v>0</v>
      </c>
      <c r="AK183" s="326">
        <f t="shared" si="174"/>
        <v>0</v>
      </c>
      <c r="AL183" s="326">
        <f t="shared" si="174"/>
        <v>0</v>
      </c>
      <c r="AM183" s="326">
        <f t="shared" si="174"/>
        <v>0</v>
      </c>
      <c r="AN183" s="326">
        <f t="shared" si="174"/>
        <v>0</v>
      </c>
      <c r="AO183" s="326">
        <f t="shared" si="174"/>
        <v>0</v>
      </c>
      <c r="AP183" s="326">
        <f t="shared" si="174"/>
        <v>0</v>
      </c>
      <c r="AQ183" s="326">
        <f t="shared" si="174"/>
        <v>0</v>
      </c>
      <c r="AR183" s="326">
        <f t="shared" si="174"/>
        <v>0</v>
      </c>
      <c r="AS183" s="326">
        <f t="shared" si="174"/>
        <v>0</v>
      </c>
      <c r="AT183" s="326">
        <f t="shared" si="174"/>
        <v>0</v>
      </c>
      <c r="AU183" s="326">
        <f t="shared" si="174"/>
        <v>0</v>
      </c>
      <c r="AV183" s="326">
        <f t="shared" si="174"/>
        <v>0</v>
      </c>
      <c r="AW183" s="326">
        <f t="shared" si="174"/>
        <v>0</v>
      </c>
      <c r="AX183" s="326">
        <f t="shared" si="174"/>
        <v>0</v>
      </c>
      <c r="AY183" s="326">
        <f t="shared" si="174"/>
        <v>0</v>
      </c>
      <c r="AZ183" s="326">
        <f t="shared" si="174"/>
        <v>0</v>
      </c>
      <c r="BA183" s="326">
        <f t="shared" si="174"/>
        <v>0</v>
      </c>
      <c r="BB183" s="326">
        <f t="shared" si="174"/>
        <v>0</v>
      </c>
      <c r="BC183" s="326">
        <f t="shared" si="174"/>
        <v>0</v>
      </c>
      <c r="BD183" s="326">
        <f t="shared" si="174"/>
        <v>0</v>
      </c>
      <c r="BE183" s="326">
        <f t="shared" si="174"/>
        <v>0</v>
      </c>
      <c r="BF183" s="326">
        <f t="shared" si="174"/>
        <v>0</v>
      </c>
    </row>
    <row r="184" spans="2:58">
      <c r="B184" s="332"/>
      <c r="C184" s="332"/>
      <c r="D184" s="335"/>
      <c r="E184" s="325" t="s">
        <v>1191</v>
      </c>
      <c r="F184" s="336"/>
      <c r="G184" s="332"/>
      <c r="H184" s="332"/>
      <c r="I184" s="332"/>
      <c r="J184" s="189">
        <f>IFERROR(MAX(0, MIN(L184, IF(DATE(I184, MATCH(H184, {"January","February","March","April","May","June","July","August","September","October","November","December"}, 0), 1) &gt; DATE(2024, 6, 30), 0, DATEDIF(DATE(I184, MATCH(H184, {"January","February","March","April","May","June","July","August","September","October","November","December"}, 0), 1), DATE(2024, 6, 30), "m")))), 0)</f>
        <v>0</v>
      </c>
      <c r="K184" s="189">
        <f>IFERROR(MAX(0, MIN(L184, DATEDIF(DATE(I184, MATCH(H184, {"January","February","March","April","May","June","July","August","September","October","November","December"}, 0), 1), DATE(2025, 6, 30), "m"))), 0)</f>
        <v>0</v>
      </c>
      <c r="L184" s="189">
        <f t="shared" si="112"/>
        <v>0</v>
      </c>
      <c r="M184" s="189">
        <f>IFERROR(INDEX('Drop down options'!$G$1:$G$13, MATCH(H184, 'Drop down options'!$F$1:$F$13, 0)), 0)</f>
        <v>0</v>
      </c>
      <c r="N184" s="352">
        <f t="shared" si="113"/>
        <v>0</v>
      </c>
      <c r="O184" s="326">
        <f t="shared" si="150"/>
        <v>0</v>
      </c>
      <c r="P184" s="193">
        <f t="shared" si="151"/>
        <v>0</v>
      </c>
      <c r="Q184" s="326">
        <f t="shared" si="152"/>
        <v>0</v>
      </c>
      <c r="R184" s="326">
        <f t="shared" si="153"/>
        <v>0</v>
      </c>
      <c r="S184" s="326">
        <f t="shared" ref="S184:BF184" si="175">MAX(0,R184-($N184*12))</f>
        <v>0</v>
      </c>
      <c r="T184" s="326">
        <f t="shared" si="175"/>
        <v>0</v>
      </c>
      <c r="U184" s="326">
        <f t="shared" si="175"/>
        <v>0</v>
      </c>
      <c r="V184" s="326">
        <f t="shared" si="175"/>
        <v>0</v>
      </c>
      <c r="W184" s="326">
        <f t="shared" si="175"/>
        <v>0</v>
      </c>
      <c r="X184" s="326">
        <f t="shared" si="175"/>
        <v>0</v>
      </c>
      <c r="Y184" s="326">
        <f t="shared" si="175"/>
        <v>0</v>
      </c>
      <c r="Z184" s="326">
        <f t="shared" si="175"/>
        <v>0</v>
      </c>
      <c r="AA184" s="326">
        <f t="shared" si="175"/>
        <v>0</v>
      </c>
      <c r="AB184" s="326">
        <f t="shared" si="175"/>
        <v>0</v>
      </c>
      <c r="AC184" s="326">
        <f t="shared" si="175"/>
        <v>0</v>
      </c>
      <c r="AD184" s="326">
        <f t="shared" si="175"/>
        <v>0</v>
      </c>
      <c r="AE184" s="326">
        <f t="shared" si="175"/>
        <v>0</v>
      </c>
      <c r="AF184" s="326">
        <f t="shared" si="175"/>
        <v>0</v>
      </c>
      <c r="AG184" s="326">
        <f t="shared" si="175"/>
        <v>0</v>
      </c>
      <c r="AH184" s="326">
        <f t="shared" si="175"/>
        <v>0</v>
      </c>
      <c r="AI184" s="326">
        <f t="shared" si="175"/>
        <v>0</v>
      </c>
      <c r="AJ184" s="326">
        <f t="shared" si="175"/>
        <v>0</v>
      </c>
      <c r="AK184" s="326">
        <f t="shared" si="175"/>
        <v>0</v>
      </c>
      <c r="AL184" s="326">
        <f t="shared" si="175"/>
        <v>0</v>
      </c>
      <c r="AM184" s="326">
        <f t="shared" si="175"/>
        <v>0</v>
      </c>
      <c r="AN184" s="326">
        <f t="shared" si="175"/>
        <v>0</v>
      </c>
      <c r="AO184" s="326">
        <f t="shared" si="175"/>
        <v>0</v>
      </c>
      <c r="AP184" s="326">
        <f t="shared" si="175"/>
        <v>0</v>
      </c>
      <c r="AQ184" s="326">
        <f t="shared" si="175"/>
        <v>0</v>
      </c>
      <c r="AR184" s="326">
        <f t="shared" si="175"/>
        <v>0</v>
      </c>
      <c r="AS184" s="326">
        <f t="shared" si="175"/>
        <v>0</v>
      </c>
      <c r="AT184" s="326">
        <f t="shared" si="175"/>
        <v>0</v>
      </c>
      <c r="AU184" s="326">
        <f t="shared" si="175"/>
        <v>0</v>
      </c>
      <c r="AV184" s="326">
        <f t="shared" si="175"/>
        <v>0</v>
      </c>
      <c r="AW184" s="326">
        <f t="shared" si="175"/>
        <v>0</v>
      </c>
      <c r="AX184" s="326">
        <f t="shared" si="175"/>
        <v>0</v>
      </c>
      <c r="AY184" s="326">
        <f t="shared" si="175"/>
        <v>0</v>
      </c>
      <c r="AZ184" s="326">
        <f t="shared" si="175"/>
        <v>0</v>
      </c>
      <c r="BA184" s="326">
        <f t="shared" si="175"/>
        <v>0</v>
      </c>
      <c r="BB184" s="326">
        <f t="shared" si="175"/>
        <v>0</v>
      </c>
      <c r="BC184" s="326">
        <f t="shared" si="175"/>
        <v>0</v>
      </c>
      <c r="BD184" s="326">
        <f t="shared" si="175"/>
        <v>0</v>
      </c>
      <c r="BE184" s="326">
        <f t="shared" si="175"/>
        <v>0</v>
      </c>
      <c r="BF184" s="326">
        <f t="shared" si="175"/>
        <v>0</v>
      </c>
    </row>
    <row r="185" spans="2:58">
      <c r="B185" s="332"/>
      <c r="C185" s="332"/>
      <c r="D185" s="335"/>
      <c r="E185" s="325" t="s">
        <v>1191</v>
      </c>
      <c r="F185" s="336"/>
      <c r="G185" s="332"/>
      <c r="H185" s="332"/>
      <c r="I185" s="332"/>
      <c r="J185" s="189">
        <f>IFERROR(MAX(0, MIN(L185, IF(DATE(I185, MATCH(H185, {"January","February","March","April","May","June","July","August","September","October","November","December"}, 0), 1) &gt; DATE(2024, 6, 30), 0, DATEDIF(DATE(I185, MATCH(H185, {"January","February","March","April","May","June","July","August","September","October","November","December"}, 0), 1), DATE(2024, 6, 30), "m")))), 0)</f>
        <v>0</v>
      </c>
      <c r="K185" s="189">
        <f>IFERROR(MAX(0, MIN(L185, DATEDIF(DATE(I185, MATCH(H185, {"January","February","March","April","May","June","July","August","September","October","November","December"}, 0), 1), DATE(2025, 6, 30), "m"))), 0)</f>
        <v>0</v>
      </c>
      <c r="L185" s="189">
        <f t="shared" si="112"/>
        <v>0</v>
      </c>
      <c r="M185" s="189">
        <f>IFERROR(INDEX('Drop down options'!$G$1:$G$13, MATCH(H185, 'Drop down options'!$F$1:$F$13, 0)), 0)</f>
        <v>0</v>
      </c>
      <c r="N185" s="352">
        <f t="shared" si="113"/>
        <v>0</v>
      </c>
      <c r="O185" s="326">
        <f t="shared" si="150"/>
        <v>0</v>
      </c>
      <c r="P185" s="193">
        <f t="shared" si="151"/>
        <v>0</v>
      </c>
      <c r="Q185" s="326">
        <f t="shared" si="152"/>
        <v>0</v>
      </c>
      <c r="R185" s="326">
        <f t="shared" si="153"/>
        <v>0</v>
      </c>
      <c r="S185" s="326">
        <f t="shared" ref="S185:BF185" si="176">MAX(0,R185-($N185*12))</f>
        <v>0</v>
      </c>
      <c r="T185" s="326">
        <f t="shared" si="176"/>
        <v>0</v>
      </c>
      <c r="U185" s="326">
        <f t="shared" si="176"/>
        <v>0</v>
      </c>
      <c r="V185" s="326">
        <f t="shared" si="176"/>
        <v>0</v>
      </c>
      <c r="W185" s="326">
        <f t="shared" si="176"/>
        <v>0</v>
      </c>
      <c r="X185" s="326">
        <f t="shared" si="176"/>
        <v>0</v>
      </c>
      <c r="Y185" s="326">
        <f t="shared" si="176"/>
        <v>0</v>
      </c>
      <c r="Z185" s="326">
        <f t="shared" si="176"/>
        <v>0</v>
      </c>
      <c r="AA185" s="326">
        <f t="shared" si="176"/>
        <v>0</v>
      </c>
      <c r="AB185" s="326">
        <f t="shared" si="176"/>
        <v>0</v>
      </c>
      <c r="AC185" s="326">
        <f t="shared" si="176"/>
        <v>0</v>
      </c>
      <c r="AD185" s="326">
        <f t="shared" si="176"/>
        <v>0</v>
      </c>
      <c r="AE185" s="326">
        <f t="shared" si="176"/>
        <v>0</v>
      </c>
      <c r="AF185" s="326">
        <f t="shared" si="176"/>
        <v>0</v>
      </c>
      <c r="AG185" s="326">
        <f t="shared" si="176"/>
        <v>0</v>
      </c>
      <c r="AH185" s="326">
        <f t="shared" si="176"/>
        <v>0</v>
      </c>
      <c r="AI185" s="326">
        <f t="shared" si="176"/>
        <v>0</v>
      </c>
      <c r="AJ185" s="326">
        <f t="shared" si="176"/>
        <v>0</v>
      </c>
      <c r="AK185" s="326">
        <f t="shared" si="176"/>
        <v>0</v>
      </c>
      <c r="AL185" s="326">
        <f t="shared" si="176"/>
        <v>0</v>
      </c>
      <c r="AM185" s="326">
        <f t="shared" si="176"/>
        <v>0</v>
      </c>
      <c r="AN185" s="326">
        <f t="shared" si="176"/>
        <v>0</v>
      </c>
      <c r="AO185" s="326">
        <f t="shared" si="176"/>
        <v>0</v>
      </c>
      <c r="AP185" s="326">
        <f t="shared" si="176"/>
        <v>0</v>
      </c>
      <c r="AQ185" s="326">
        <f t="shared" si="176"/>
        <v>0</v>
      </c>
      <c r="AR185" s="326">
        <f t="shared" si="176"/>
        <v>0</v>
      </c>
      <c r="AS185" s="326">
        <f t="shared" si="176"/>
        <v>0</v>
      </c>
      <c r="AT185" s="326">
        <f t="shared" si="176"/>
        <v>0</v>
      </c>
      <c r="AU185" s="326">
        <f t="shared" si="176"/>
        <v>0</v>
      </c>
      <c r="AV185" s="326">
        <f t="shared" si="176"/>
        <v>0</v>
      </c>
      <c r="AW185" s="326">
        <f t="shared" si="176"/>
        <v>0</v>
      </c>
      <c r="AX185" s="326">
        <f t="shared" si="176"/>
        <v>0</v>
      </c>
      <c r="AY185" s="326">
        <f t="shared" si="176"/>
        <v>0</v>
      </c>
      <c r="AZ185" s="326">
        <f t="shared" si="176"/>
        <v>0</v>
      </c>
      <c r="BA185" s="326">
        <f t="shared" si="176"/>
        <v>0</v>
      </c>
      <c r="BB185" s="326">
        <f t="shared" si="176"/>
        <v>0</v>
      </c>
      <c r="BC185" s="326">
        <f t="shared" si="176"/>
        <v>0</v>
      </c>
      <c r="BD185" s="326">
        <f t="shared" si="176"/>
        <v>0</v>
      </c>
      <c r="BE185" s="326">
        <f t="shared" si="176"/>
        <v>0</v>
      </c>
      <c r="BF185" s="326">
        <f t="shared" si="176"/>
        <v>0</v>
      </c>
    </row>
    <row r="186" spans="2:58">
      <c r="B186" s="332"/>
      <c r="C186" s="332"/>
      <c r="D186" s="335"/>
      <c r="E186" s="325" t="s">
        <v>1191</v>
      </c>
      <c r="F186" s="336"/>
      <c r="G186" s="332"/>
      <c r="H186" s="332"/>
      <c r="I186" s="332"/>
      <c r="J186" s="189">
        <f>IFERROR(MAX(0, MIN(L186, IF(DATE(I186, MATCH(H186, {"January","February","March","April","May","June","July","August","September","October","November","December"}, 0), 1) &gt; DATE(2024, 6, 30), 0, DATEDIF(DATE(I186, MATCH(H186, {"January","February","March","April","May","June","July","August","September","October","November","December"}, 0), 1), DATE(2024, 6, 30), "m")))), 0)</f>
        <v>0</v>
      </c>
      <c r="K186" s="189">
        <f>IFERROR(MAX(0, MIN(L186, DATEDIF(DATE(I186, MATCH(H186, {"January","February","March","April","May","June","July","August","September","October","November","December"}, 0), 1), DATE(2025, 6, 30), "m"))), 0)</f>
        <v>0</v>
      </c>
      <c r="L186" s="189">
        <f t="shared" si="112"/>
        <v>0</v>
      </c>
      <c r="M186" s="189">
        <f>IFERROR(INDEX('Drop down options'!$G$1:$G$13, MATCH(H186, 'Drop down options'!$F$1:$F$13, 0)), 0)</f>
        <v>0</v>
      </c>
      <c r="N186" s="352">
        <f t="shared" si="113"/>
        <v>0</v>
      </c>
      <c r="O186" s="326">
        <f t="shared" si="150"/>
        <v>0</v>
      </c>
      <c r="P186" s="193">
        <f t="shared" si="151"/>
        <v>0</v>
      </c>
      <c r="Q186" s="326">
        <f t="shared" si="152"/>
        <v>0</v>
      </c>
      <c r="R186" s="326">
        <f t="shared" si="153"/>
        <v>0</v>
      </c>
      <c r="S186" s="326">
        <f t="shared" ref="S186:BF186" si="177">MAX(0,R186-($N186*12))</f>
        <v>0</v>
      </c>
      <c r="T186" s="326">
        <f t="shared" si="177"/>
        <v>0</v>
      </c>
      <c r="U186" s="326">
        <f t="shared" si="177"/>
        <v>0</v>
      </c>
      <c r="V186" s="326">
        <f t="shared" si="177"/>
        <v>0</v>
      </c>
      <c r="W186" s="326">
        <f t="shared" si="177"/>
        <v>0</v>
      </c>
      <c r="X186" s="326">
        <f t="shared" si="177"/>
        <v>0</v>
      </c>
      <c r="Y186" s="326">
        <f t="shared" si="177"/>
        <v>0</v>
      </c>
      <c r="Z186" s="326">
        <f t="shared" si="177"/>
        <v>0</v>
      </c>
      <c r="AA186" s="326">
        <f t="shared" si="177"/>
        <v>0</v>
      </c>
      <c r="AB186" s="326">
        <f t="shared" si="177"/>
        <v>0</v>
      </c>
      <c r="AC186" s="326">
        <f t="shared" si="177"/>
        <v>0</v>
      </c>
      <c r="AD186" s="326">
        <f t="shared" si="177"/>
        <v>0</v>
      </c>
      <c r="AE186" s="326">
        <f t="shared" si="177"/>
        <v>0</v>
      </c>
      <c r="AF186" s="326">
        <f t="shared" si="177"/>
        <v>0</v>
      </c>
      <c r="AG186" s="326">
        <f t="shared" si="177"/>
        <v>0</v>
      </c>
      <c r="AH186" s="326">
        <f t="shared" si="177"/>
        <v>0</v>
      </c>
      <c r="AI186" s="326">
        <f t="shared" si="177"/>
        <v>0</v>
      </c>
      <c r="AJ186" s="326">
        <f t="shared" si="177"/>
        <v>0</v>
      </c>
      <c r="AK186" s="326">
        <f t="shared" si="177"/>
        <v>0</v>
      </c>
      <c r="AL186" s="326">
        <f t="shared" si="177"/>
        <v>0</v>
      </c>
      <c r="AM186" s="326">
        <f t="shared" si="177"/>
        <v>0</v>
      </c>
      <c r="AN186" s="326">
        <f t="shared" si="177"/>
        <v>0</v>
      </c>
      <c r="AO186" s="326">
        <f t="shared" si="177"/>
        <v>0</v>
      </c>
      <c r="AP186" s="326">
        <f t="shared" si="177"/>
        <v>0</v>
      </c>
      <c r="AQ186" s="326">
        <f t="shared" si="177"/>
        <v>0</v>
      </c>
      <c r="AR186" s="326">
        <f t="shared" si="177"/>
        <v>0</v>
      </c>
      <c r="AS186" s="326">
        <f t="shared" si="177"/>
        <v>0</v>
      </c>
      <c r="AT186" s="326">
        <f t="shared" si="177"/>
        <v>0</v>
      </c>
      <c r="AU186" s="326">
        <f t="shared" si="177"/>
        <v>0</v>
      </c>
      <c r="AV186" s="326">
        <f t="shared" si="177"/>
        <v>0</v>
      </c>
      <c r="AW186" s="326">
        <f t="shared" si="177"/>
        <v>0</v>
      </c>
      <c r="AX186" s="326">
        <f t="shared" si="177"/>
        <v>0</v>
      </c>
      <c r="AY186" s="326">
        <f t="shared" si="177"/>
        <v>0</v>
      </c>
      <c r="AZ186" s="326">
        <f t="shared" si="177"/>
        <v>0</v>
      </c>
      <c r="BA186" s="326">
        <f t="shared" si="177"/>
        <v>0</v>
      </c>
      <c r="BB186" s="326">
        <f t="shared" si="177"/>
        <v>0</v>
      </c>
      <c r="BC186" s="326">
        <f t="shared" si="177"/>
        <v>0</v>
      </c>
      <c r="BD186" s="326">
        <f t="shared" si="177"/>
        <v>0</v>
      </c>
      <c r="BE186" s="326">
        <f t="shared" si="177"/>
        <v>0</v>
      </c>
      <c r="BF186" s="326">
        <f t="shared" si="177"/>
        <v>0</v>
      </c>
    </row>
    <row r="187" spans="2:58">
      <c r="B187" s="332"/>
      <c r="C187" s="332"/>
      <c r="D187" s="335"/>
      <c r="E187" s="325" t="s">
        <v>1191</v>
      </c>
      <c r="F187" s="336"/>
      <c r="G187" s="332"/>
      <c r="H187" s="332"/>
      <c r="I187" s="332"/>
      <c r="J187" s="189">
        <f>IFERROR(MAX(0, MIN(L187, IF(DATE(I187, MATCH(H187, {"January","February","March","April","May","June","July","August","September","October","November","December"}, 0), 1) &gt; DATE(2024, 6, 30), 0, DATEDIF(DATE(I187, MATCH(H187, {"January","February","March","April","May","June","July","August","September","October","November","December"}, 0), 1), DATE(2024, 6, 30), "m")))), 0)</f>
        <v>0</v>
      </c>
      <c r="K187" s="189">
        <f>IFERROR(MAX(0, MIN(L187, DATEDIF(DATE(I187, MATCH(H187, {"January","February","March","April","May","June","July","August","September","October","November","December"}, 0), 1), DATE(2025, 6, 30), "m"))), 0)</f>
        <v>0</v>
      </c>
      <c r="L187" s="189">
        <f t="shared" si="112"/>
        <v>0</v>
      </c>
      <c r="M187" s="189">
        <f>IFERROR(INDEX('Drop down options'!$G$1:$G$13, MATCH(H187, 'Drop down options'!$F$1:$F$13, 0)), 0)</f>
        <v>0</v>
      </c>
      <c r="N187" s="352">
        <f t="shared" si="113"/>
        <v>0</v>
      </c>
      <c r="O187" s="326">
        <f t="shared" si="150"/>
        <v>0</v>
      </c>
      <c r="P187" s="193">
        <f t="shared" si="151"/>
        <v>0</v>
      </c>
      <c r="Q187" s="326">
        <f t="shared" si="152"/>
        <v>0</v>
      </c>
      <c r="R187" s="326">
        <f t="shared" si="153"/>
        <v>0</v>
      </c>
      <c r="S187" s="326">
        <f t="shared" ref="S187:BF187" si="178">MAX(0,R187-($N187*12))</f>
        <v>0</v>
      </c>
      <c r="T187" s="326">
        <f t="shared" si="178"/>
        <v>0</v>
      </c>
      <c r="U187" s="326">
        <f t="shared" si="178"/>
        <v>0</v>
      </c>
      <c r="V187" s="326">
        <f t="shared" si="178"/>
        <v>0</v>
      </c>
      <c r="W187" s="326">
        <f t="shared" si="178"/>
        <v>0</v>
      </c>
      <c r="X187" s="326">
        <f t="shared" si="178"/>
        <v>0</v>
      </c>
      <c r="Y187" s="326">
        <f t="shared" si="178"/>
        <v>0</v>
      </c>
      <c r="Z187" s="326">
        <f t="shared" si="178"/>
        <v>0</v>
      </c>
      <c r="AA187" s="326">
        <f t="shared" si="178"/>
        <v>0</v>
      </c>
      <c r="AB187" s="326">
        <f t="shared" si="178"/>
        <v>0</v>
      </c>
      <c r="AC187" s="326">
        <f t="shared" si="178"/>
        <v>0</v>
      </c>
      <c r="AD187" s="326">
        <f t="shared" si="178"/>
        <v>0</v>
      </c>
      <c r="AE187" s="326">
        <f t="shared" si="178"/>
        <v>0</v>
      </c>
      <c r="AF187" s="326">
        <f t="shared" si="178"/>
        <v>0</v>
      </c>
      <c r="AG187" s="326">
        <f t="shared" si="178"/>
        <v>0</v>
      </c>
      <c r="AH187" s="326">
        <f t="shared" si="178"/>
        <v>0</v>
      </c>
      <c r="AI187" s="326">
        <f t="shared" si="178"/>
        <v>0</v>
      </c>
      <c r="AJ187" s="326">
        <f t="shared" si="178"/>
        <v>0</v>
      </c>
      <c r="AK187" s="326">
        <f t="shared" si="178"/>
        <v>0</v>
      </c>
      <c r="AL187" s="326">
        <f t="shared" si="178"/>
        <v>0</v>
      </c>
      <c r="AM187" s="326">
        <f t="shared" si="178"/>
        <v>0</v>
      </c>
      <c r="AN187" s="326">
        <f t="shared" si="178"/>
        <v>0</v>
      </c>
      <c r="AO187" s="326">
        <f t="shared" si="178"/>
        <v>0</v>
      </c>
      <c r="AP187" s="326">
        <f t="shared" si="178"/>
        <v>0</v>
      </c>
      <c r="AQ187" s="326">
        <f t="shared" si="178"/>
        <v>0</v>
      </c>
      <c r="AR187" s="326">
        <f t="shared" si="178"/>
        <v>0</v>
      </c>
      <c r="AS187" s="326">
        <f t="shared" si="178"/>
        <v>0</v>
      </c>
      <c r="AT187" s="326">
        <f t="shared" si="178"/>
        <v>0</v>
      </c>
      <c r="AU187" s="326">
        <f t="shared" si="178"/>
        <v>0</v>
      </c>
      <c r="AV187" s="326">
        <f t="shared" si="178"/>
        <v>0</v>
      </c>
      <c r="AW187" s="326">
        <f t="shared" si="178"/>
        <v>0</v>
      </c>
      <c r="AX187" s="326">
        <f t="shared" si="178"/>
        <v>0</v>
      </c>
      <c r="AY187" s="326">
        <f t="shared" si="178"/>
        <v>0</v>
      </c>
      <c r="AZ187" s="326">
        <f t="shared" si="178"/>
        <v>0</v>
      </c>
      <c r="BA187" s="326">
        <f t="shared" si="178"/>
        <v>0</v>
      </c>
      <c r="BB187" s="326">
        <f t="shared" si="178"/>
        <v>0</v>
      </c>
      <c r="BC187" s="326">
        <f t="shared" si="178"/>
        <v>0</v>
      </c>
      <c r="BD187" s="326">
        <f t="shared" si="178"/>
        <v>0</v>
      </c>
      <c r="BE187" s="326">
        <f t="shared" si="178"/>
        <v>0</v>
      </c>
      <c r="BF187" s="326">
        <f t="shared" si="178"/>
        <v>0</v>
      </c>
    </row>
    <row r="188" spans="2:58">
      <c r="B188" s="332"/>
      <c r="C188" s="332"/>
      <c r="D188" s="335"/>
      <c r="E188" s="325" t="s">
        <v>1191</v>
      </c>
      <c r="F188" s="336"/>
      <c r="G188" s="332"/>
      <c r="H188" s="332"/>
      <c r="I188" s="332"/>
      <c r="J188" s="189">
        <f>IFERROR(MAX(0, MIN(L188, IF(DATE(I188, MATCH(H188, {"January","February","March","April","May","June","July","August","September","October","November","December"}, 0), 1) &gt; DATE(2024, 6, 30), 0, DATEDIF(DATE(I188, MATCH(H188, {"January","February","March","April","May","June","July","August","September","October","November","December"}, 0), 1), DATE(2024, 6, 30), "m")))), 0)</f>
        <v>0</v>
      </c>
      <c r="K188" s="189">
        <f>IFERROR(MAX(0, MIN(L188, DATEDIF(DATE(I188, MATCH(H188, {"January","February","March","April","May","June","July","August","September","October","November","December"}, 0), 1), DATE(2025, 6, 30), "m"))), 0)</f>
        <v>0</v>
      </c>
      <c r="L188" s="189">
        <f t="shared" si="112"/>
        <v>0</v>
      </c>
      <c r="M188" s="189">
        <f>IFERROR(INDEX('Drop down options'!$G$1:$G$13, MATCH(H188, 'Drop down options'!$F$1:$F$13, 0)), 0)</f>
        <v>0</v>
      </c>
      <c r="N188" s="352">
        <f t="shared" si="113"/>
        <v>0</v>
      </c>
      <c r="O188" s="326">
        <f t="shared" si="150"/>
        <v>0</v>
      </c>
      <c r="P188" s="193">
        <f t="shared" si="151"/>
        <v>0</v>
      </c>
      <c r="Q188" s="326">
        <f t="shared" si="152"/>
        <v>0</v>
      </c>
      <c r="R188" s="326">
        <f t="shared" si="153"/>
        <v>0</v>
      </c>
      <c r="S188" s="326">
        <f t="shared" ref="S188:BF188" si="179">MAX(0,R188-($N188*12))</f>
        <v>0</v>
      </c>
      <c r="T188" s="326">
        <f t="shared" si="179"/>
        <v>0</v>
      </c>
      <c r="U188" s="326">
        <f t="shared" si="179"/>
        <v>0</v>
      </c>
      <c r="V188" s="326">
        <f t="shared" si="179"/>
        <v>0</v>
      </c>
      <c r="W188" s="326">
        <f t="shared" si="179"/>
        <v>0</v>
      </c>
      <c r="X188" s="326">
        <f t="shared" si="179"/>
        <v>0</v>
      </c>
      <c r="Y188" s="326">
        <f t="shared" si="179"/>
        <v>0</v>
      </c>
      <c r="Z188" s="326">
        <f t="shared" si="179"/>
        <v>0</v>
      </c>
      <c r="AA188" s="326">
        <f t="shared" si="179"/>
        <v>0</v>
      </c>
      <c r="AB188" s="326">
        <f t="shared" si="179"/>
        <v>0</v>
      </c>
      <c r="AC188" s="326">
        <f t="shared" si="179"/>
        <v>0</v>
      </c>
      <c r="AD188" s="326">
        <f t="shared" si="179"/>
        <v>0</v>
      </c>
      <c r="AE188" s="326">
        <f t="shared" si="179"/>
        <v>0</v>
      </c>
      <c r="AF188" s="326">
        <f t="shared" si="179"/>
        <v>0</v>
      </c>
      <c r="AG188" s="326">
        <f t="shared" si="179"/>
        <v>0</v>
      </c>
      <c r="AH188" s="326">
        <f t="shared" si="179"/>
        <v>0</v>
      </c>
      <c r="AI188" s="326">
        <f t="shared" si="179"/>
        <v>0</v>
      </c>
      <c r="AJ188" s="326">
        <f t="shared" si="179"/>
        <v>0</v>
      </c>
      <c r="AK188" s="326">
        <f t="shared" si="179"/>
        <v>0</v>
      </c>
      <c r="AL188" s="326">
        <f t="shared" si="179"/>
        <v>0</v>
      </c>
      <c r="AM188" s="326">
        <f t="shared" si="179"/>
        <v>0</v>
      </c>
      <c r="AN188" s="326">
        <f t="shared" si="179"/>
        <v>0</v>
      </c>
      <c r="AO188" s="326">
        <f t="shared" si="179"/>
        <v>0</v>
      </c>
      <c r="AP188" s="326">
        <f t="shared" si="179"/>
        <v>0</v>
      </c>
      <c r="AQ188" s="326">
        <f t="shared" si="179"/>
        <v>0</v>
      </c>
      <c r="AR188" s="326">
        <f t="shared" si="179"/>
        <v>0</v>
      </c>
      <c r="AS188" s="326">
        <f t="shared" si="179"/>
        <v>0</v>
      </c>
      <c r="AT188" s="326">
        <f t="shared" si="179"/>
        <v>0</v>
      </c>
      <c r="AU188" s="326">
        <f t="shared" si="179"/>
        <v>0</v>
      </c>
      <c r="AV188" s="326">
        <f t="shared" si="179"/>
        <v>0</v>
      </c>
      <c r="AW188" s="326">
        <f t="shared" si="179"/>
        <v>0</v>
      </c>
      <c r="AX188" s="326">
        <f t="shared" si="179"/>
        <v>0</v>
      </c>
      <c r="AY188" s="326">
        <f t="shared" si="179"/>
        <v>0</v>
      </c>
      <c r="AZ188" s="326">
        <f t="shared" si="179"/>
        <v>0</v>
      </c>
      <c r="BA188" s="326">
        <f t="shared" si="179"/>
        <v>0</v>
      </c>
      <c r="BB188" s="326">
        <f t="shared" si="179"/>
        <v>0</v>
      </c>
      <c r="BC188" s="326">
        <f t="shared" si="179"/>
        <v>0</v>
      </c>
      <c r="BD188" s="326">
        <f t="shared" si="179"/>
        <v>0</v>
      </c>
      <c r="BE188" s="326">
        <f t="shared" si="179"/>
        <v>0</v>
      </c>
      <c r="BF188" s="326">
        <f t="shared" si="179"/>
        <v>0</v>
      </c>
    </row>
    <row r="189" spans="2:58">
      <c r="B189" s="332"/>
      <c r="C189" s="332"/>
      <c r="D189" s="335"/>
      <c r="E189" s="325" t="s">
        <v>1191</v>
      </c>
      <c r="F189" s="336"/>
      <c r="G189" s="332"/>
      <c r="H189" s="332"/>
      <c r="I189" s="332"/>
      <c r="J189" s="189">
        <f>IFERROR(MAX(0, MIN(L189, IF(DATE(I189, MATCH(H189, {"January","February","March","April","May","June","July","August","September","October","November","December"}, 0), 1) &gt; DATE(2024, 6, 30), 0, DATEDIF(DATE(I189, MATCH(H189, {"January","February","March","April","May","June","July","August","September","October","November","December"}, 0), 1), DATE(2024, 6, 30), "m")))), 0)</f>
        <v>0</v>
      </c>
      <c r="K189" s="189">
        <f>IFERROR(MAX(0, MIN(L189, DATEDIF(DATE(I189, MATCH(H189, {"January","February","March","April","May","June","July","August","September","October","November","December"}, 0), 1), DATE(2025, 6, 30), "m"))), 0)</f>
        <v>0</v>
      </c>
      <c r="L189" s="189">
        <f t="shared" si="112"/>
        <v>0</v>
      </c>
      <c r="M189" s="189">
        <f>IFERROR(INDEX('Drop down options'!$G$1:$G$13, MATCH(H189, 'Drop down options'!$F$1:$F$13, 0)), 0)</f>
        <v>0</v>
      </c>
      <c r="N189" s="352">
        <f t="shared" si="113"/>
        <v>0</v>
      </c>
      <c r="O189" s="326">
        <f t="shared" si="150"/>
        <v>0</v>
      </c>
      <c r="P189" s="193">
        <f t="shared" si="151"/>
        <v>0</v>
      </c>
      <c r="Q189" s="326">
        <f t="shared" si="152"/>
        <v>0</v>
      </c>
      <c r="R189" s="326">
        <f t="shared" si="153"/>
        <v>0</v>
      </c>
      <c r="S189" s="326">
        <f t="shared" ref="S189:BF189" si="180">MAX(0,R189-($N189*12))</f>
        <v>0</v>
      </c>
      <c r="T189" s="326">
        <f t="shared" si="180"/>
        <v>0</v>
      </c>
      <c r="U189" s="326">
        <f t="shared" si="180"/>
        <v>0</v>
      </c>
      <c r="V189" s="326">
        <f t="shared" si="180"/>
        <v>0</v>
      </c>
      <c r="W189" s="326">
        <f t="shared" si="180"/>
        <v>0</v>
      </c>
      <c r="X189" s="326">
        <f t="shared" si="180"/>
        <v>0</v>
      </c>
      <c r="Y189" s="326">
        <f t="shared" si="180"/>
        <v>0</v>
      </c>
      <c r="Z189" s="326">
        <f t="shared" si="180"/>
        <v>0</v>
      </c>
      <c r="AA189" s="326">
        <f t="shared" si="180"/>
        <v>0</v>
      </c>
      <c r="AB189" s="326">
        <f t="shared" si="180"/>
        <v>0</v>
      </c>
      <c r="AC189" s="326">
        <f t="shared" si="180"/>
        <v>0</v>
      </c>
      <c r="AD189" s="326">
        <f t="shared" si="180"/>
        <v>0</v>
      </c>
      <c r="AE189" s="326">
        <f t="shared" si="180"/>
        <v>0</v>
      </c>
      <c r="AF189" s="326">
        <f t="shared" si="180"/>
        <v>0</v>
      </c>
      <c r="AG189" s="326">
        <f t="shared" si="180"/>
        <v>0</v>
      </c>
      <c r="AH189" s="326">
        <f t="shared" si="180"/>
        <v>0</v>
      </c>
      <c r="AI189" s="326">
        <f t="shared" si="180"/>
        <v>0</v>
      </c>
      <c r="AJ189" s="326">
        <f t="shared" si="180"/>
        <v>0</v>
      </c>
      <c r="AK189" s="326">
        <f t="shared" si="180"/>
        <v>0</v>
      </c>
      <c r="AL189" s="326">
        <f t="shared" si="180"/>
        <v>0</v>
      </c>
      <c r="AM189" s="326">
        <f t="shared" si="180"/>
        <v>0</v>
      </c>
      <c r="AN189" s="326">
        <f t="shared" si="180"/>
        <v>0</v>
      </c>
      <c r="AO189" s="326">
        <f t="shared" si="180"/>
        <v>0</v>
      </c>
      <c r="AP189" s="326">
        <f t="shared" si="180"/>
        <v>0</v>
      </c>
      <c r="AQ189" s="326">
        <f t="shared" si="180"/>
        <v>0</v>
      </c>
      <c r="AR189" s="326">
        <f t="shared" si="180"/>
        <v>0</v>
      </c>
      <c r="AS189" s="326">
        <f t="shared" si="180"/>
        <v>0</v>
      </c>
      <c r="AT189" s="326">
        <f t="shared" si="180"/>
        <v>0</v>
      </c>
      <c r="AU189" s="326">
        <f t="shared" si="180"/>
        <v>0</v>
      </c>
      <c r="AV189" s="326">
        <f t="shared" si="180"/>
        <v>0</v>
      </c>
      <c r="AW189" s="326">
        <f t="shared" si="180"/>
        <v>0</v>
      </c>
      <c r="AX189" s="326">
        <f t="shared" si="180"/>
        <v>0</v>
      </c>
      <c r="AY189" s="326">
        <f t="shared" si="180"/>
        <v>0</v>
      </c>
      <c r="AZ189" s="326">
        <f t="shared" si="180"/>
        <v>0</v>
      </c>
      <c r="BA189" s="326">
        <f t="shared" si="180"/>
        <v>0</v>
      </c>
      <c r="BB189" s="326">
        <f t="shared" si="180"/>
        <v>0</v>
      </c>
      <c r="BC189" s="326">
        <f t="shared" si="180"/>
        <v>0</v>
      </c>
      <c r="BD189" s="326">
        <f t="shared" si="180"/>
        <v>0</v>
      </c>
      <c r="BE189" s="326">
        <f t="shared" si="180"/>
        <v>0</v>
      </c>
      <c r="BF189" s="326">
        <f t="shared" si="180"/>
        <v>0</v>
      </c>
    </row>
    <row r="190" spans="2:58">
      <c r="B190" s="332"/>
      <c r="C190" s="332"/>
      <c r="D190" s="335"/>
      <c r="E190" s="325" t="s">
        <v>1191</v>
      </c>
      <c r="F190" s="336"/>
      <c r="G190" s="332"/>
      <c r="H190" s="332"/>
      <c r="I190" s="332"/>
      <c r="J190" s="189">
        <f>IFERROR(MAX(0, MIN(L190, IF(DATE(I190, MATCH(H190, {"January","February","March","April","May","June","July","August","September","October","November","December"}, 0), 1) &gt; DATE(2024, 6, 30), 0, DATEDIF(DATE(I190, MATCH(H190, {"January","February","March","April","May","June","July","August","September","October","November","December"}, 0), 1), DATE(2024, 6, 30), "m")))), 0)</f>
        <v>0</v>
      </c>
      <c r="K190" s="189">
        <f>IFERROR(MAX(0, MIN(L190, DATEDIF(DATE(I190, MATCH(H190, {"January","February","March","April","May","June","July","August","September","October","November","December"}, 0), 1), DATE(2025, 6, 30), "m"))), 0)</f>
        <v>0</v>
      </c>
      <c r="L190" s="189">
        <f t="shared" si="112"/>
        <v>0</v>
      </c>
      <c r="M190" s="189">
        <f>IFERROR(INDEX('Drop down options'!$G$1:$G$13, MATCH(H190, 'Drop down options'!$F$1:$F$13, 0)), 0)</f>
        <v>0</v>
      </c>
      <c r="N190" s="352">
        <f t="shared" si="113"/>
        <v>0</v>
      </c>
      <c r="O190" s="326">
        <f t="shared" si="150"/>
        <v>0</v>
      </c>
      <c r="P190" s="193">
        <f t="shared" si="151"/>
        <v>0</v>
      </c>
      <c r="Q190" s="326">
        <f t="shared" si="152"/>
        <v>0</v>
      </c>
      <c r="R190" s="326">
        <f t="shared" si="153"/>
        <v>0</v>
      </c>
      <c r="S190" s="326">
        <f t="shared" ref="S190:BF190" si="181">MAX(0,R190-($N190*12))</f>
        <v>0</v>
      </c>
      <c r="T190" s="326">
        <f t="shared" si="181"/>
        <v>0</v>
      </c>
      <c r="U190" s="326">
        <f t="shared" si="181"/>
        <v>0</v>
      </c>
      <c r="V190" s="326">
        <f t="shared" si="181"/>
        <v>0</v>
      </c>
      <c r="W190" s="326">
        <f t="shared" si="181"/>
        <v>0</v>
      </c>
      <c r="X190" s="326">
        <f t="shared" si="181"/>
        <v>0</v>
      </c>
      <c r="Y190" s="326">
        <f t="shared" si="181"/>
        <v>0</v>
      </c>
      <c r="Z190" s="326">
        <f t="shared" si="181"/>
        <v>0</v>
      </c>
      <c r="AA190" s="326">
        <f t="shared" si="181"/>
        <v>0</v>
      </c>
      <c r="AB190" s="326">
        <f t="shared" si="181"/>
        <v>0</v>
      </c>
      <c r="AC190" s="326">
        <f t="shared" si="181"/>
        <v>0</v>
      </c>
      <c r="AD190" s="326">
        <f t="shared" si="181"/>
        <v>0</v>
      </c>
      <c r="AE190" s="326">
        <f t="shared" si="181"/>
        <v>0</v>
      </c>
      <c r="AF190" s="326">
        <f t="shared" si="181"/>
        <v>0</v>
      </c>
      <c r="AG190" s="326">
        <f t="shared" si="181"/>
        <v>0</v>
      </c>
      <c r="AH190" s="326">
        <f t="shared" si="181"/>
        <v>0</v>
      </c>
      <c r="AI190" s="326">
        <f t="shared" si="181"/>
        <v>0</v>
      </c>
      <c r="AJ190" s="326">
        <f t="shared" si="181"/>
        <v>0</v>
      </c>
      <c r="AK190" s="326">
        <f t="shared" si="181"/>
        <v>0</v>
      </c>
      <c r="AL190" s="326">
        <f t="shared" si="181"/>
        <v>0</v>
      </c>
      <c r="AM190" s="326">
        <f t="shared" si="181"/>
        <v>0</v>
      </c>
      <c r="AN190" s="326">
        <f t="shared" si="181"/>
        <v>0</v>
      </c>
      <c r="AO190" s="326">
        <f t="shared" si="181"/>
        <v>0</v>
      </c>
      <c r="AP190" s="326">
        <f t="shared" si="181"/>
        <v>0</v>
      </c>
      <c r="AQ190" s="326">
        <f t="shared" si="181"/>
        <v>0</v>
      </c>
      <c r="AR190" s="326">
        <f t="shared" si="181"/>
        <v>0</v>
      </c>
      <c r="AS190" s="326">
        <f t="shared" si="181"/>
        <v>0</v>
      </c>
      <c r="AT190" s="326">
        <f t="shared" si="181"/>
        <v>0</v>
      </c>
      <c r="AU190" s="326">
        <f t="shared" si="181"/>
        <v>0</v>
      </c>
      <c r="AV190" s="326">
        <f t="shared" si="181"/>
        <v>0</v>
      </c>
      <c r="AW190" s="326">
        <f t="shared" si="181"/>
        <v>0</v>
      </c>
      <c r="AX190" s="326">
        <f t="shared" si="181"/>
        <v>0</v>
      </c>
      <c r="AY190" s="326">
        <f t="shared" si="181"/>
        <v>0</v>
      </c>
      <c r="AZ190" s="326">
        <f t="shared" si="181"/>
        <v>0</v>
      </c>
      <c r="BA190" s="326">
        <f t="shared" si="181"/>
        <v>0</v>
      </c>
      <c r="BB190" s="326">
        <f t="shared" si="181"/>
        <v>0</v>
      </c>
      <c r="BC190" s="326">
        <f t="shared" si="181"/>
        <v>0</v>
      </c>
      <c r="BD190" s="326">
        <f t="shared" si="181"/>
        <v>0</v>
      </c>
      <c r="BE190" s="326">
        <f t="shared" si="181"/>
        <v>0</v>
      </c>
      <c r="BF190" s="326">
        <f t="shared" si="181"/>
        <v>0</v>
      </c>
    </row>
    <row r="191" spans="2:58">
      <c r="B191" s="332"/>
      <c r="C191" s="332"/>
      <c r="D191" s="335"/>
      <c r="E191" s="325" t="s">
        <v>1191</v>
      </c>
      <c r="F191" s="336"/>
      <c r="G191" s="332"/>
      <c r="H191" s="332"/>
      <c r="I191" s="332"/>
      <c r="J191" s="189">
        <f>IFERROR(MAX(0, MIN(L191, IF(DATE(I191, MATCH(H191, {"January","February","March","April","May","June","July","August","September","October","November","December"}, 0), 1) &gt; DATE(2024, 6, 30), 0, DATEDIF(DATE(I191, MATCH(H191, {"January","February","March","April","May","June","July","August","September","October","November","December"}, 0), 1), DATE(2024, 6, 30), "m")))), 0)</f>
        <v>0</v>
      </c>
      <c r="K191" s="189">
        <f>IFERROR(MAX(0, MIN(L191, DATEDIF(DATE(I191, MATCH(H191, {"January","February","March","April","May","June","July","August","September","October","November","December"}, 0), 1), DATE(2025, 6, 30), "m"))), 0)</f>
        <v>0</v>
      </c>
      <c r="L191" s="189">
        <f t="shared" si="112"/>
        <v>0</v>
      </c>
      <c r="M191" s="189">
        <f>IFERROR(INDEX('Drop down options'!$G$1:$G$13, MATCH(H191, 'Drop down options'!$F$1:$F$13, 0)), 0)</f>
        <v>0</v>
      </c>
      <c r="N191" s="352">
        <f t="shared" si="113"/>
        <v>0</v>
      </c>
      <c r="O191" s="326">
        <f t="shared" si="150"/>
        <v>0</v>
      </c>
      <c r="P191" s="193">
        <f t="shared" si="151"/>
        <v>0</v>
      </c>
      <c r="Q191" s="326">
        <f t="shared" si="152"/>
        <v>0</v>
      </c>
      <c r="R191" s="326">
        <f t="shared" si="153"/>
        <v>0</v>
      </c>
      <c r="S191" s="326">
        <f t="shared" ref="S191:BF191" si="182">MAX(0,R191-($N191*12))</f>
        <v>0</v>
      </c>
      <c r="T191" s="326">
        <f t="shared" si="182"/>
        <v>0</v>
      </c>
      <c r="U191" s="326">
        <f t="shared" si="182"/>
        <v>0</v>
      </c>
      <c r="V191" s="326">
        <f t="shared" si="182"/>
        <v>0</v>
      </c>
      <c r="W191" s="326">
        <f t="shared" si="182"/>
        <v>0</v>
      </c>
      <c r="X191" s="326">
        <f t="shared" si="182"/>
        <v>0</v>
      </c>
      <c r="Y191" s="326">
        <f t="shared" si="182"/>
        <v>0</v>
      </c>
      <c r="Z191" s="326">
        <f t="shared" si="182"/>
        <v>0</v>
      </c>
      <c r="AA191" s="326">
        <f t="shared" si="182"/>
        <v>0</v>
      </c>
      <c r="AB191" s="326">
        <f t="shared" si="182"/>
        <v>0</v>
      </c>
      <c r="AC191" s="326">
        <f t="shared" si="182"/>
        <v>0</v>
      </c>
      <c r="AD191" s="326">
        <f t="shared" si="182"/>
        <v>0</v>
      </c>
      <c r="AE191" s="326">
        <f t="shared" si="182"/>
        <v>0</v>
      </c>
      <c r="AF191" s="326">
        <f t="shared" si="182"/>
        <v>0</v>
      </c>
      <c r="AG191" s="326">
        <f t="shared" si="182"/>
        <v>0</v>
      </c>
      <c r="AH191" s="326">
        <f t="shared" si="182"/>
        <v>0</v>
      </c>
      <c r="AI191" s="326">
        <f t="shared" si="182"/>
        <v>0</v>
      </c>
      <c r="AJ191" s="326">
        <f t="shared" si="182"/>
        <v>0</v>
      </c>
      <c r="AK191" s="326">
        <f t="shared" si="182"/>
        <v>0</v>
      </c>
      <c r="AL191" s="326">
        <f t="shared" si="182"/>
        <v>0</v>
      </c>
      <c r="AM191" s="326">
        <f t="shared" si="182"/>
        <v>0</v>
      </c>
      <c r="AN191" s="326">
        <f t="shared" si="182"/>
        <v>0</v>
      </c>
      <c r="AO191" s="326">
        <f t="shared" si="182"/>
        <v>0</v>
      </c>
      <c r="AP191" s="326">
        <f t="shared" si="182"/>
        <v>0</v>
      </c>
      <c r="AQ191" s="326">
        <f t="shared" si="182"/>
        <v>0</v>
      </c>
      <c r="AR191" s="326">
        <f t="shared" si="182"/>
        <v>0</v>
      </c>
      <c r="AS191" s="326">
        <f t="shared" si="182"/>
        <v>0</v>
      </c>
      <c r="AT191" s="326">
        <f t="shared" si="182"/>
        <v>0</v>
      </c>
      <c r="AU191" s="326">
        <f t="shared" si="182"/>
        <v>0</v>
      </c>
      <c r="AV191" s="326">
        <f t="shared" si="182"/>
        <v>0</v>
      </c>
      <c r="AW191" s="326">
        <f t="shared" si="182"/>
        <v>0</v>
      </c>
      <c r="AX191" s="326">
        <f t="shared" si="182"/>
        <v>0</v>
      </c>
      <c r="AY191" s="326">
        <f t="shared" si="182"/>
        <v>0</v>
      </c>
      <c r="AZ191" s="326">
        <f t="shared" si="182"/>
        <v>0</v>
      </c>
      <c r="BA191" s="326">
        <f t="shared" si="182"/>
        <v>0</v>
      </c>
      <c r="BB191" s="326">
        <f t="shared" si="182"/>
        <v>0</v>
      </c>
      <c r="BC191" s="326">
        <f t="shared" si="182"/>
        <v>0</v>
      </c>
      <c r="BD191" s="326">
        <f t="shared" si="182"/>
        <v>0</v>
      </c>
      <c r="BE191" s="326">
        <f t="shared" si="182"/>
        <v>0</v>
      </c>
      <c r="BF191" s="326">
        <f t="shared" si="182"/>
        <v>0</v>
      </c>
    </row>
    <row r="192" spans="2:58">
      <c r="B192" s="332"/>
      <c r="C192" s="332"/>
      <c r="D192" s="335"/>
      <c r="E192" s="325" t="s">
        <v>1191</v>
      </c>
      <c r="F192" s="336"/>
      <c r="G192" s="332"/>
      <c r="H192" s="332"/>
      <c r="I192" s="332"/>
      <c r="J192" s="189">
        <f>IFERROR(MAX(0, MIN(L192, IF(DATE(I192, MATCH(H192, {"January","February","March","April","May","June","July","August","September","October","November","December"}, 0), 1) &gt; DATE(2024, 6, 30), 0, DATEDIF(DATE(I192, MATCH(H192, {"January","February","March","April","May","June","July","August","September","October","November","December"}, 0), 1), DATE(2024, 6, 30), "m")))), 0)</f>
        <v>0</v>
      </c>
      <c r="K192" s="189">
        <f>IFERROR(MAX(0, MIN(L192, DATEDIF(DATE(I192, MATCH(H192, {"January","February","March","April","May","June","July","August","September","October","November","December"}, 0), 1), DATE(2025, 6, 30), "m"))), 0)</f>
        <v>0</v>
      </c>
      <c r="L192" s="189">
        <f t="shared" si="112"/>
        <v>0</v>
      </c>
      <c r="M192" s="189">
        <f>IFERROR(INDEX('Drop down options'!$G$1:$G$13, MATCH(H192, 'Drop down options'!$F$1:$F$13, 0)), 0)</f>
        <v>0</v>
      </c>
      <c r="N192" s="352">
        <f t="shared" si="113"/>
        <v>0</v>
      </c>
      <c r="O192" s="326">
        <f t="shared" si="150"/>
        <v>0</v>
      </c>
      <c r="P192" s="193">
        <f t="shared" si="151"/>
        <v>0</v>
      </c>
      <c r="Q192" s="326">
        <f t="shared" si="152"/>
        <v>0</v>
      </c>
      <c r="R192" s="326">
        <f t="shared" si="153"/>
        <v>0</v>
      </c>
      <c r="S192" s="326">
        <f t="shared" ref="S192:BF192" si="183">MAX(0,R192-($N192*12))</f>
        <v>0</v>
      </c>
      <c r="T192" s="326">
        <f t="shared" si="183"/>
        <v>0</v>
      </c>
      <c r="U192" s="326">
        <f t="shared" si="183"/>
        <v>0</v>
      </c>
      <c r="V192" s="326">
        <f t="shared" si="183"/>
        <v>0</v>
      </c>
      <c r="W192" s="326">
        <f t="shared" si="183"/>
        <v>0</v>
      </c>
      <c r="X192" s="326">
        <f t="shared" si="183"/>
        <v>0</v>
      </c>
      <c r="Y192" s="326">
        <f t="shared" si="183"/>
        <v>0</v>
      </c>
      <c r="Z192" s="326">
        <f t="shared" si="183"/>
        <v>0</v>
      </c>
      <c r="AA192" s="326">
        <f t="shared" si="183"/>
        <v>0</v>
      </c>
      <c r="AB192" s="326">
        <f t="shared" si="183"/>
        <v>0</v>
      </c>
      <c r="AC192" s="326">
        <f t="shared" si="183"/>
        <v>0</v>
      </c>
      <c r="AD192" s="326">
        <f t="shared" si="183"/>
        <v>0</v>
      </c>
      <c r="AE192" s="326">
        <f t="shared" si="183"/>
        <v>0</v>
      </c>
      <c r="AF192" s="326">
        <f t="shared" si="183"/>
        <v>0</v>
      </c>
      <c r="AG192" s="326">
        <f t="shared" si="183"/>
        <v>0</v>
      </c>
      <c r="AH192" s="326">
        <f t="shared" si="183"/>
        <v>0</v>
      </c>
      <c r="AI192" s="326">
        <f t="shared" si="183"/>
        <v>0</v>
      </c>
      <c r="AJ192" s="326">
        <f t="shared" si="183"/>
        <v>0</v>
      </c>
      <c r="AK192" s="326">
        <f t="shared" si="183"/>
        <v>0</v>
      </c>
      <c r="AL192" s="326">
        <f t="shared" si="183"/>
        <v>0</v>
      </c>
      <c r="AM192" s="326">
        <f t="shared" si="183"/>
        <v>0</v>
      </c>
      <c r="AN192" s="326">
        <f t="shared" si="183"/>
        <v>0</v>
      </c>
      <c r="AO192" s="326">
        <f t="shared" si="183"/>
        <v>0</v>
      </c>
      <c r="AP192" s="326">
        <f t="shared" si="183"/>
        <v>0</v>
      </c>
      <c r="AQ192" s="326">
        <f t="shared" si="183"/>
        <v>0</v>
      </c>
      <c r="AR192" s="326">
        <f t="shared" si="183"/>
        <v>0</v>
      </c>
      <c r="AS192" s="326">
        <f t="shared" si="183"/>
        <v>0</v>
      </c>
      <c r="AT192" s="326">
        <f t="shared" si="183"/>
        <v>0</v>
      </c>
      <c r="AU192" s="326">
        <f t="shared" si="183"/>
        <v>0</v>
      </c>
      <c r="AV192" s="326">
        <f t="shared" si="183"/>
        <v>0</v>
      </c>
      <c r="AW192" s="326">
        <f t="shared" si="183"/>
        <v>0</v>
      </c>
      <c r="AX192" s="326">
        <f t="shared" si="183"/>
        <v>0</v>
      </c>
      <c r="AY192" s="326">
        <f t="shared" si="183"/>
        <v>0</v>
      </c>
      <c r="AZ192" s="326">
        <f t="shared" si="183"/>
        <v>0</v>
      </c>
      <c r="BA192" s="326">
        <f t="shared" si="183"/>
        <v>0</v>
      </c>
      <c r="BB192" s="326">
        <f t="shared" si="183"/>
        <v>0</v>
      </c>
      <c r="BC192" s="326">
        <f t="shared" si="183"/>
        <v>0</v>
      </c>
      <c r="BD192" s="326">
        <f t="shared" si="183"/>
        <v>0</v>
      </c>
      <c r="BE192" s="326">
        <f t="shared" si="183"/>
        <v>0</v>
      </c>
      <c r="BF192" s="326">
        <f t="shared" si="183"/>
        <v>0</v>
      </c>
    </row>
    <row r="193" spans="2:58">
      <c r="B193" s="332"/>
      <c r="C193" s="332"/>
      <c r="D193" s="335"/>
      <c r="E193" s="325" t="s">
        <v>1191</v>
      </c>
      <c r="F193" s="336"/>
      <c r="G193" s="332"/>
      <c r="H193" s="332"/>
      <c r="I193" s="332"/>
      <c r="J193" s="189">
        <f>IFERROR(MAX(0, MIN(L193, IF(DATE(I193, MATCH(H193, {"January","February","March","April","May","June","July","August","September","October","November","December"}, 0), 1) &gt; DATE(2024, 6, 30), 0, DATEDIF(DATE(I193, MATCH(H193, {"January","February","March","April","May","June","July","August","September","October","November","December"}, 0), 1), DATE(2024, 6, 30), "m")))), 0)</f>
        <v>0</v>
      </c>
      <c r="K193" s="189">
        <f>IFERROR(MAX(0, MIN(L193, DATEDIF(DATE(I193, MATCH(H193, {"January","February","March","April","May","June","July","August","September","October","November","December"}, 0), 1), DATE(2025, 6, 30), "m"))), 0)</f>
        <v>0</v>
      </c>
      <c r="L193" s="189">
        <f t="shared" si="112"/>
        <v>0</v>
      </c>
      <c r="M193" s="189">
        <f>IFERROR(INDEX('Drop down options'!$G$1:$G$13, MATCH(H193, 'Drop down options'!$F$1:$F$13, 0)), 0)</f>
        <v>0</v>
      </c>
      <c r="N193" s="352">
        <f t="shared" si="113"/>
        <v>0</v>
      </c>
      <c r="O193" s="326">
        <f t="shared" si="150"/>
        <v>0</v>
      </c>
      <c r="P193" s="193">
        <f t="shared" si="151"/>
        <v>0</v>
      </c>
      <c r="Q193" s="326">
        <f t="shared" si="152"/>
        <v>0</v>
      </c>
      <c r="R193" s="326">
        <f t="shared" si="153"/>
        <v>0</v>
      </c>
      <c r="S193" s="326">
        <f t="shared" ref="S193:BF193" si="184">MAX(0,R193-($N193*12))</f>
        <v>0</v>
      </c>
      <c r="T193" s="326">
        <f t="shared" si="184"/>
        <v>0</v>
      </c>
      <c r="U193" s="326">
        <f t="shared" si="184"/>
        <v>0</v>
      </c>
      <c r="V193" s="326">
        <f t="shared" si="184"/>
        <v>0</v>
      </c>
      <c r="W193" s="326">
        <f t="shared" si="184"/>
        <v>0</v>
      </c>
      <c r="X193" s="326">
        <f t="shared" si="184"/>
        <v>0</v>
      </c>
      <c r="Y193" s="326">
        <f t="shared" si="184"/>
        <v>0</v>
      </c>
      <c r="Z193" s="326">
        <f t="shared" si="184"/>
        <v>0</v>
      </c>
      <c r="AA193" s="326">
        <f t="shared" si="184"/>
        <v>0</v>
      </c>
      <c r="AB193" s="326">
        <f t="shared" si="184"/>
        <v>0</v>
      </c>
      <c r="AC193" s="326">
        <f t="shared" si="184"/>
        <v>0</v>
      </c>
      <c r="AD193" s="326">
        <f t="shared" si="184"/>
        <v>0</v>
      </c>
      <c r="AE193" s="326">
        <f t="shared" si="184"/>
        <v>0</v>
      </c>
      <c r="AF193" s="326">
        <f t="shared" si="184"/>
        <v>0</v>
      </c>
      <c r="AG193" s="326">
        <f t="shared" si="184"/>
        <v>0</v>
      </c>
      <c r="AH193" s="326">
        <f t="shared" si="184"/>
        <v>0</v>
      </c>
      <c r="AI193" s="326">
        <f t="shared" si="184"/>
        <v>0</v>
      </c>
      <c r="AJ193" s="326">
        <f t="shared" si="184"/>
        <v>0</v>
      </c>
      <c r="AK193" s="326">
        <f t="shared" si="184"/>
        <v>0</v>
      </c>
      <c r="AL193" s="326">
        <f t="shared" si="184"/>
        <v>0</v>
      </c>
      <c r="AM193" s="326">
        <f t="shared" si="184"/>
        <v>0</v>
      </c>
      <c r="AN193" s="326">
        <f t="shared" si="184"/>
        <v>0</v>
      </c>
      <c r="AO193" s="326">
        <f t="shared" si="184"/>
        <v>0</v>
      </c>
      <c r="AP193" s="326">
        <f t="shared" si="184"/>
        <v>0</v>
      </c>
      <c r="AQ193" s="326">
        <f t="shared" si="184"/>
        <v>0</v>
      </c>
      <c r="AR193" s="326">
        <f t="shared" si="184"/>
        <v>0</v>
      </c>
      <c r="AS193" s="326">
        <f t="shared" si="184"/>
        <v>0</v>
      </c>
      <c r="AT193" s="326">
        <f t="shared" si="184"/>
        <v>0</v>
      </c>
      <c r="AU193" s="326">
        <f t="shared" si="184"/>
        <v>0</v>
      </c>
      <c r="AV193" s="326">
        <f t="shared" si="184"/>
        <v>0</v>
      </c>
      <c r="AW193" s="326">
        <f t="shared" si="184"/>
        <v>0</v>
      </c>
      <c r="AX193" s="326">
        <f t="shared" si="184"/>
        <v>0</v>
      </c>
      <c r="AY193" s="326">
        <f t="shared" si="184"/>
        <v>0</v>
      </c>
      <c r="AZ193" s="326">
        <f t="shared" si="184"/>
        <v>0</v>
      </c>
      <c r="BA193" s="326">
        <f t="shared" si="184"/>
        <v>0</v>
      </c>
      <c r="BB193" s="326">
        <f t="shared" si="184"/>
        <v>0</v>
      </c>
      <c r="BC193" s="326">
        <f t="shared" si="184"/>
        <v>0</v>
      </c>
      <c r="BD193" s="326">
        <f t="shared" si="184"/>
        <v>0</v>
      </c>
      <c r="BE193" s="326">
        <f t="shared" si="184"/>
        <v>0</v>
      </c>
      <c r="BF193" s="326">
        <f t="shared" si="184"/>
        <v>0</v>
      </c>
    </row>
    <row r="194" spans="2:58">
      <c r="B194" s="332"/>
      <c r="C194" s="332"/>
      <c r="D194" s="335"/>
      <c r="E194" s="325" t="s">
        <v>1191</v>
      </c>
      <c r="F194" s="336"/>
      <c r="G194" s="332"/>
      <c r="H194" s="332"/>
      <c r="I194" s="332"/>
      <c r="J194" s="189">
        <f>IFERROR(MAX(0, MIN(L194, IF(DATE(I194, MATCH(H194, {"January","February","March","April","May","June","July","August","September","October","November","December"}, 0), 1) &gt; DATE(2024, 6, 30), 0, DATEDIF(DATE(I194, MATCH(H194, {"January","February","March","April","May","June","July","August","September","October","November","December"}, 0), 1), DATE(2024, 6, 30), "m")))), 0)</f>
        <v>0</v>
      </c>
      <c r="K194" s="189">
        <f>IFERROR(MAX(0, MIN(L194, DATEDIF(DATE(I194, MATCH(H194, {"January","February","March","April","May","June","July","August","September","October","November","December"}, 0), 1), DATE(2025, 6, 30), "m"))), 0)</f>
        <v>0</v>
      </c>
      <c r="L194" s="189">
        <f t="shared" si="112"/>
        <v>0</v>
      </c>
      <c r="M194" s="189">
        <f>IFERROR(INDEX('Drop down options'!$G$1:$G$13, MATCH(H194, 'Drop down options'!$F$1:$F$13, 0)), 0)</f>
        <v>0</v>
      </c>
      <c r="N194" s="352">
        <f t="shared" si="113"/>
        <v>0</v>
      </c>
      <c r="O194" s="326">
        <f t="shared" si="150"/>
        <v>0</v>
      </c>
      <c r="P194" s="193">
        <f t="shared" si="151"/>
        <v>0</v>
      </c>
      <c r="Q194" s="326">
        <f t="shared" si="152"/>
        <v>0</v>
      </c>
      <c r="R194" s="326">
        <f t="shared" si="153"/>
        <v>0</v>
      </c>
      <c r="S194" s="326">
        <f t="shared" ref="S194:BF194" si="185">MAX(0,R194-($N194*12))</f>
        <v>0</v>
      </c>
      <c r="T194" s="326">
        <f t="shared" si="185"/>
        <v>0</v>
      </c>
      <c r="U194" s="326">
        <f t="shared" si="185"/>
        <v>0</v>
      </c>
      <c r="V194" s="326">
        <f t="shared" si="185"/>
        <v>0</v>
      </c>
      <c r="W194" s="326">
        <f t="shared" si="185"/>
        <v>0</v>
      </c>
      <c r="X194" s="326">
        <f t="shared" si="185"/>
        <v>0</v>
      </c>
      <c r="Y194" s="326">
        <f t="shared" si="185"/>
        <v>0</v>
      </c>
      <c r="Z194" s="326">
        <f t="shared" si="185"/>
        <v>0</v>
      </c>
      <c r="AA194" s="326">
        <f t="shared" si="185"/>
        <v>0</v>
      </c>
      <c r="AB194" s="326">
        <f t="shared" si="185"/>
        <v>0</v>
      </c>
      <c r="AC194" s="326">
        <f t="shared" si="185"/>
        <v>0</v>
      </c>
      <c r="AD194" s="326">
        <f t="shared" si="185"/>
        <v>0</v>
      </c>
      <c r="AE194" s="326">
        <f t="shared" si="185"/>
        <v>0</v>
      </c>
      <c r="AF194" s="326">
        <f t="shared" si="185"/>
        <v>0</v>
      </c>
      <c r="AG194" s="326">
        <f t="shared" si="185"/>
        <v>0</v>
      </c>
      <c r="AH194" s="326">
        <f t="shared" si="185"/>
        <v>0</v>
      </c>
      <c r="AI194" s="326">
        <f t="shared" si="185"/>
        <v>0</v>
      </c>
      <c r="AJ194" s="326">
        <f t="shared" si="185"/>
        <v>0</v>
      </c>
      <c r="AK194" s="326">
        <f t="shared" si="185"/>
        <v>0</v>
      </c>
      <c r="AL194" s="326">
        <f t="shared" si="185"/>
        <v>0</v>
      </c>
      <c r="AM194" s="326">
        <f t="shared" si="185"/>
        <v>0</v>
      </c>
      <c r="AN194" s="326">
        <f t="shared" si="185"/>
        <v>0</v>
      </c>
      <c r="AO194" s="326">
        <f t="shared" si="185"/>
        <v>0</v>
      </c>
      <c r="AP194" s="326">
        <f t="shared" si="185"/>
        <v>0</v>
      </c>
      <c r="AQ194" s="326">
        <f t="shared" si="185"/>
        <v>0</v>
      </c>
      <c r="AR194" s="326">
        <f t="shared" si="185"/>
        <v>0</v>
      </c>
      <c r="AS194" s="326">
        <f t="shared" si="185"/>
        <v>0</v>
      </c>
      <c r="AT194" s="326">
        <f t="shared" si="185"/>
        <v>0</v>
      </c>
      <c r="AU194" s="326">
        <f t="shared" si="185"/>
        <v>0</v>
      </c>
      <c r="AV194" s="326">
        <f t="shared" si="185"/>
        <v>0</v>
      </c>
      <c r="AW194" s="326">
        <f t="shared" si="185"/>
        <v>0</v>
      </c>
      <c r="AX194" s="326">
        <f t="shared" si="185"/>
        <v>0</v>
      </c>
      <c r="AY194" s="326">
        <f t="shared" si="185"/>
        <v>0</v>
      </c>
      <c r="AZ194" s="326">
        <f t="shared" si="185"/>
        <v>0</v>
      </c>
      <c r="BA194" s="326">
        <f t="shared" si="185"/>
        <v>0</v>
      </c>
      <c r="BB194" s="326">
        <f t="shared" si="185"/>
        <v>0</v>
      </c>
      <c r="BC194" s="326">
        <f t="shared" si="185"/>
        <v>0</v>
      </c>
      <c r="BD194" s="326">
        <f t="shared" si="185"/>
        <v>0</v>
      </c>
      <c r="BE194" s="326">
        <f t="shared" si="185"/>
        <v>0</v>
      </c>
      <c r="BF194" s="326">
        <f t="shared" si="185"/>
        <v>0</v>
      </c>
    </row>
    <row r="195" spans="2:58">
      <c r="B195" s="332"/>
      <c r="C195" s="332"/>
      <c r="D195" s="335"/>
      <c r="E195" s="325" t="s">
        <v>1191</v>
      </c>
      <c r="F195" s="336"/>
      <c r="G195" s="332"/>
      <c r="H195" s="332"/>
      <c r="I195" s="332"/>
      <c r="J195" s="189">
        <f>IFERROR(MAX(0, MIN(L195, IF(DATE(I195, MATCH(H195, {"January","February","March","April","May","June","July","August","September","October","November","December"}, 0), 1) &gt; DATE(2024, 6, 30), 0, DATEDIF(DATE(I195, MATCH(H195, {"January","February","March","April","May","June","July","August","September","October","November","December"}, 0), 1), DATE(2024, 6, 30), "m")))), 0)</f>
        <v>0</v>
      </c>
      <c r="K195" s="189">
        <f>IFERROR(MAX(0, MIN(L195, DATEDIF(DATE(I195, MATCH(H195, {"January","February","March","April","May","June","July","August","September","October","November","December"}, 0), 1), DATE(2025, 6, 30), "m"))), 0)</f>
        <v>0</v>
      </c>
      <c r="L195" s="189">
        <f t="shared" ref="L195:L203" si="186">G195*12</f>
        <v>0</v>
      </c>
      <c r="M195" s="189">
        <f>IFERROR(INDEX('Drop down options'!$G$1:$G$13, MATCH(H195, 'Drop down options'!$F$1:$F$13, 0)), 0)</f>
        <v>0</v>
      </c>
      <c r="N195" s="352">
        <f t="shared" ref="N195:N203" si="187">IFERROR((F195 / G195) / 12, 0)</f>
        <v>0</v>
      </c>
      <c r="O195" s="326">
        <f t="shared" ref="O195:O203" si="188">F195-(J195*N195)</f>
        <v>0</v>
      </c>
      <c r="P195" s="193">
        <f t="shared" ref="P195:P203" si="189">O195-R195</f>
        <v>0</v>
      </c>
      <c r="Q195" s="326">
        <f t="shared" ref="Q195:Q203" si="190">F195-R195</f>
        <v>0</v>
      </c>
      <c r="R195" s="326">
        <f t="shared" ref="R195:R203" si="191">F195-(K195*N195)</f>
        <v>0</v>
      </c>
      <c r="S195" s="326">
        <f t="shared" ref="S195:BF195" si="192">MAX(0,R195-($N195*12))</f>
        <v>0</v>
      </c>
      <c r="T195" s="326">
        <f t="shared" si="192"/>
        <v>0</v>
      </c>
      <c r="U195" s="326">
        <f t="shared" si="192"/>
        <v>0</v>
      </c>
      <c r="V195" s="326">
        <f t="shared" si="192"/>
        <v>0</v>
      </c>
      <c r="W195" s="326">
        <f t="shared" si="192"/>
        <v>0</v>
      </c>
      <c r="X195" s="326">
        <f t="shared" si="192"/>
        <v>0</v>
      </c>
      <c r="Y195" s="326">
        <f t="shared" si="192"/>
        <v>0</v>
      </c>
      <c r="Z195" s="326">
        <f t="shared" si="192"/>
        <v>0</v>
      </c>
      <c r="AA195" s="326">
        <f t="shared" si="192"/>
        <v>0</v>
      </c>
      <c r="AB195" s="326">
        <f t="shared" si="192"/>
        <v>0</v>
      </c>
      <c r="AC195" s="326">
        <f t="shared" si="192"/>
        <v>0</v>
      </c>
      <c r="AD195" s="326">
        <f t="shared" si="192"/>
        <v>0</v>
      </c>
      <c r="AE195" s="326">
        <f t="shared" si="192"/>
        <v>0</v>
      </c>
      <c r="AF195" s="326">
        <f t="shared" si="192"/>
        <v>0</v>
      </c>
      <c r="AG195" s="326">
        <f t="shared" si="192"/>
        <v>0</v>
      </c>
      <c r="AH195" s="326">
        <f t="shared" si="192"/>
        <v>0</v>
      </c>
      <c r="AI195" s="326">
        <f t="shared" si="192"/>
        <v>0</v>
      </c>
      <c r="AJ195" s="326">
        <f t="shared" si="192"/>
        <v>0</v>
      </c>
      <c r="AK195" s="326">
        <f t="shared" si="192"/>
        <v>0</v>
      </c>
      <c r="AL195" s="326">
        <f t="shared" si="192"/>
        <v>0</v>
      </c>
      <c r="AM195" s="326">
        <f t="shared" si="192"/>
        <v>0</v>
      </c>
      <c r="AN195" s="326">
        <f t="shared" si="192"/>
        <v>0</v>
      </c>
      <c r="AO195" s="326">
        <f t="shared" si="192"/>
        <v>0</v>
      </c>
      <c r="AP195" s="326">
        <f t="shared" si="192"/>
        <v>0</v>
      </c>
      <c r="AQ195" s="326">
        <f t="shared" si="192"/>
        <v>0</v>
      </c>
      <c r="AR195" s="326">
        <f t="shared" si="192"/>
        <v>0</v>
      </c>
      <c r="AS195" s="326">
        <f t="shared" si="192"/>
        <v>0</v>
      </c>
      <c r="AT195" s="326">
        <f t="shared" si="192"/>
        <v>0</v>
      </c>
      <c r="AU195" s="326">
        <f t="shared" si="192"/>
        <v>0</v>
      </c>
      <c r="AV195" s="326">
        <f t="shared" si="192"/>
        <v>0</v>
      </c>
      <c r="AW195" s="326">
        <f t="shared" si="192"/>
        <v>0</v>
      </c>
      <c r="AX195" s="326">
        <f t="shared" si="192"/>
        <v>0</v>
      </c>
      <c r="AY195" s="326">
        <f t="shared" si="192"/>
        <v>0</v>
      </c>
      <c r="AZ195" s="326">
        <f t="shared" si="192"/>
        <v>0</v>
      </c>
      <c r="BA195" s="326">
        <f t="shared" si="192"/>
        <v>0</v>
      </c>
      <c r="BB195" s="326">
        <f t="shared" si="192"/>
        <v>0</v>
      </c>
      <c r="BC195" s="326">
        <f t="shared" si="192"/>
        <v>0</v>
      </c>
      <c r="BD195" s="326">
        <f t="shared" si="192"/>
        <v>0</v>
      </c>
      <c r="BE195" s="326">
        <f t="shared" si="192"/>
        <v>0</v>
      </c>
      <c r="BF195" s="326">
        <f t="shared" si="192"/>
        <v>0</v>
      </c>
    </row>
    <row r="196" spans="2:58">
      <c r="B196" s="332"/>
      <c r="C196" s="332"/>
      <c r="D196" s="335"/>
      <c r="E196" s="325" t="s">
        <v>1191</v>
      </c>
      <c r="F196" s="336"/>
      <c r="G196" s="332"/>
      <c r="H196" s="332"/>
      <c r="I196" s="332"/>
      <c r="J196" s="189">
        <f>IFERROR(MAX(0, MIN(L196, IF(DATE(I196, MATCH(H196, {"January","February","March","April","May","June","July","August","September","October","November","December"}, 0), 1) &gt; DATE(2024, 6, 30), 0, DATEDIF(DATE(I196, MATCH(H196, {"January","February","March","April","May","June","July","August","September","October","November","December"}, 0), 1), DATE(2024, 6, 30), "m")))), 0)</f>
        <v>0</v>
      </c>
      <c r="K196" s="189">
        <f>IFERROR(MAX(0, MIN(L196, DATEDIF(DATE(I196, MATCH(H196, {"January","February","March","April","May","June","July","August","September","October","November","December"}, 0), 1), DATE(2025, 6, 30), "m"))), 0)</f>
        <v>0</v>
      </c>
      <c r="L196" s="189">
        <f t="shared" si="186"/>
        <v>0</v>
      </c>
      <c r="M196" s="189">
        <f>IFERROR(INDEX('Drop down options'!$G$1:$G$13, MATCH(H196, 'Drop down options'!$F$1:$F$13, 0)), 0)</f>
        <v>0</v>
      </c>
      <c r="N196" s="352">
        <f t="shared" si="187"/>
        <v>0</v>
      </c>
      <c r="O196" s="326">
        <f t="shared" si="188"/>
        <v>0</v>
      </c>
      <c r="P196" s="193">
        <f t="shared" si="189"/>
        <v>0</v>
      </c>
      <c r="Q196" s="326">
        <f t="shared" si="190"/>
        <v>0</v>
      </c>
      <c r="R196" s="326">
        <f t="shared" si="191"/>
        <v>0</v>
      </c>
      <c r="S196" s="326">
        <f t="shared" ref="S196:BF196" si="193">MAX(0,R196-($N196*12))</f>
        <v>0</v>
      </c>
      <c r="T196" s="326">
        <f t="shared" si="193"/>
        <v>0</v>
      </c>
      <c r="U196" s="326">
        <f t="shared" si="193"/>
        <v>0</v>
      </c>
      <c r="V196" s="326">
        <f t="shared" si="193"/>
        <v>0</v>
      </c>
      <c r="W196" s="326">
        <f t="shared" si="193"/>
        <v>0</v>
      </c>
      <c r="X196" s="326">
        <f t="shared" si="193"/>
        <v>0</v>
      </c>
      <c r="Y196" s="326">
        <f t="shared" si="193"/>
        <v>0</v>
      </c>
      <c r="Z196" s="326">
        <f t="shared" si="193"/>
        <v>0</v>
      </c>
      <c r="AA196" s="326">
        <f t="shared" si="193"/>
        <v>0</v>
      </c>
      <c r="AB196" s="326">
        <f t="shared" si="193"/>
        <v>0</v>
      </c>
      <c r="AC196" s="326">
        <f t="shared" si="193"/>
        <v>0</v>
      </c>
      <c r="AD196" s="326">
        <f t="shared" si="193"/>
        <v>0</v>
      </c>
      <c r="AE196" s="326">
        <f t="shared" si="193"/>
        <v>0</v>
      </c>
      <c r="AF196" s="326">
        <f t="shared" si="193"/>
        <v>0</v>
      </c>
      <c r="AG196" s="326">
        <f t="shared" si="193"/>
        <v>0</v>
      </c>
      <c r="AH196" s="326">
        <f t="shared" si="193"/>
        <v>0</v>
      </c>
      <c r="AI196" s="326">
        <f t="shared" si="193"/>
        <v>0</v>
      </c>
      <c r="AJ196" s="326">
        <f t="shared" si="193"/>
        <v>0</v>
      </c>
      <c r="AK196" s="326">
        <f t="shared" si="193"/>
        <v>0</v>
      </c>
      <c r="AL196" s="326">
        <f t="shared" si="193"/>
        <v>0</v>
      </c>
      <c r="AM196" s="326">
        <f t="shared" si="193"/>
        <v>0</v>
      </c>
      <c r="AN196" s="326">
        <f t="shared" si="193"/>
        <v>0</v>
      </c>
      <c r="AO196" s="326">
        <f t="shared" si="193"/>
        <v>0</v>
      </c>
      <c r="AP196" s="326">
        <f t="shared" si="193"/>
        <v>0</v>
      </c>
      <c r="AQ196" s="326">
        <f t="shared" si="193"/>
        <v>0</v>
      </c>
      <c r="AR196" s="326">
        <f t="shared" si="193"/>
        <v>0</v>
      </c>
      <c r="AS196" s="326">
        <f t="shared" si="193"/>
        <v>0</v>
      </c>
      <c r="AT196" s="326">
        <f t="shared" si="193"/>
        <v>0</v>
      </c>
      <c r="AU196" s="326">
        <f t="shared" si="193"/>
        <v>0</v>
      </c>
      <c r="AV196" s="326">
        <f t="shared" si="193"/>
        <v>0</v>
      </c>
      <c r="AW196" s="326">
        <f t="shared" si="193"/>
        <v>0</v>
      </c>
      <c r="AX196" s="326">
        <f t="shared" si="193"/>
        <v>0</v>
      </c>
      <c r="AY196" s="326">
        <f t="shared" si="193"/>
        <v>0</v>
      </c>
      <c r="AZ196" s="326">
        <f t="shared" si="193"/>
        <v>0</v>
      </c>
      <c r="BA196" s="326">
        <f t="shared" si="193"/>
        <v>0</v>
      </c>
      <c r="BB196" s="326">
        <f t="shared" si="193"/>
        <v>0</v>
      </c>
      <c r="BC196" s="326">
        <f t="shared" si="193"/>
        <v>0</v>
      </c>
      <c r="BD196" s="326">
        <f t="shared" si="193"/>
        <v>0</v>
      </c>
      <c r="BE196" s="326">
        <f t="shared" si="193"/>
        <v>0</v>
      </c>
      <c r="BF196" s="326">
        <f t="shared" si="193"/>
        <v>0</v>
      </c>
    </row>
    <row r="197" spans="2:58">
      <c r="B197" s="332"/>
      <c r="C197" s="332"/>
      <c r="D197" s="335"/>
      <c r="E197" s="325" t="s">
        <v>1191</v>
      </c>
      <c r="F197" s="336"/>
      <c r="G197" s="332"/>
      <c r="H197" s="332"/>
      <c r="I197" s="332"/>
      <c r="J197" s="189">
        <f>IFERROR(MAX(0, MIN(L197, IF(DATE(I197, MATCH(H197, {"January","February","March","April","May","June","July","August","September","October","November","December"}, 0), 1) &gt; DATE(2024, 6, 30), 0, DATEDIF(DATE(I197, MATCH(H197, {"January","February","March","April","May","June","July","August","September","October","November","December"}, 0), 1), DATE(2024, 6, 30), "m")))), 0)</f>
        <v>0</v>
      </c>
      <c r="K197" s="189">
        <f>IFERROR(MAX(0, MIN(L197, DATEDIF(DATE(I197, MATCH(H197, {"January","February","March","April","May","June","July","August","September","October","November","December"}, 0), 1), DATE(2025, 6, 30), "m"))), 0)</f>
        <v>0</v>
      </c>
      <c r="L197" s="189">
        <f t="shared" si="186"/>
        <v>0</v>
      </c>
      <c r="M197" s="189">
        <f>IFERROR(INDEX('Drop down options'!$G$1:$G$13, MATCH(H197, 'Drop down options'!$F$1:$F$13, 0)), 0)</f>
        <v>0</v>
      </c>
      <c r="N197" s="352">
        <f t="shared" si="187"/>
        <v>0</v>
      </c>
      <c r="O197" s="326">
        <f t="shared" si="188"/>
        <v>0</v>
      </c>
      <c r="P197" s="193">
        <f t="shared" si="189"/>
        <v>0</v>
      </c>
      <c r="Q197" s="326">
        <f t="shared" si="190"/>
        <v>0</v>
      </c>
      <c r="R197" s="326">
        <f t="shared" si="191"/>
        <v>0</v>
      </c>
      <c r="S197" s="326">
        <f t="shared" ref="S197:BF197" si="194">MAX(0,R197-($N197*12))</f>
        <v>0</v>
      </c>
      <c r="T197" s="326">
        <f t="shared" si="194"/>
        <v>0</v>
      </c>
      <c r="U197" s="326">
        <f t="shared" si="194"/>
        <v>0</v>
      </c>
      <c r="V197" s="326">
        <f t="shared" si="194"/>
        <v>0</v>
      </c>
      <c r="W197" s="326">
        <f t="shared" si="194"/>
        <v>0</v>
      </c>
      <c r="X197" s="326">
        <f t="shared" si="194"/>
        <v>0</v>
      </c>
      <c r="Y197" s="326">
        <f t="shared" si="194"/>
        <v>0</v>
      </c>
      <c r="Z197" s="326">
        <f t="shared" si="194"/>
        <v>0</v>
      </c>
      <c r="AA197" s="326">
        <f t="shared" si="194"/>
        <v>0</v>
      </c>
      <c r="AB197" s="326">
        <f t="shared" si="194"/>
        <v>0</v>
      </c>
      <c r="AC197" s="326">
        <f t="shared" si="194"/>
        <v>0</v>
      </c>
      <c r="AD197" s="326">
        <f t="shared" si="194"/>
        <v>0</v>
      </c>
      <c r="AE197" s="326">
        <f t="shared" si="194"/>
        <v>0</v>
      </c>
      <c r="AF197" s="326">
        <f t="shared" si="194"/>
        <v>0</v>
      </c>
      <c r="AG197" s="326">
        <f t="shared" si="194"/>
        <v>0</v>
      </c>
      <c r="AH197" s="326">
        <f t="shared" si="194"/>
        <v>0</v>
      </c>
      <c r="AI197" s="326">
        <f t="shared" si="194"/>
        <v>0</v>
      </c>
      <c r="AJ197" s="326">
        <f t="shared" si="194"/>
        <v>0</v>
      </c>
      <c r="AK197" s="326">
        <f t="shared" si="194"/>
        <v>0</v>
      </c>
      <c r="AL197" s="326">
        <f t="shared" si="194"/>
        <v>0</v>
      </c>
      <c r="AM197" s="326">
        <f t="shared" si="194"/>
        <v>0</v>
      </c>
      <c r="AN197" s="326">
        <f t="shared" si="194"/>
        <v>0</v>
      </c>
      <c r="AO197" s="326">
        <f t="shared" si="194"/>
        <v>0</v>
      </c>
      <c r="AP197" s="326">
        <f t="shared" si="194"/>
        <v>0</v>
      </c>
      <c r="AQ197" s="326">
        <f t="shared" si="194"/>
        <v>0</v>
      </c>
      <c r="AR197" s="326">
        <f t="shared" si="194"/>
        <v>0</v>
      </c>
      <c r="AS197" s="326">
        <f t="shared" si="194"/>
        <v>0</v>
      </c>
      <c r="AT197" s="326">
        <f t="shared" si="194"/>
        <v>0</v>
      </c>
      <c r="AU197" s="326">
        <f t="shared" si="194"/>
        <v>0</v>
      </c>
      <c r="AV197" s="326">
        <f t="shared" si="194"/>
        <v>0</v>
      </c>
      <c r="AW197" s="326">
        <f t="shared" si="194"/>
        <v>0</v>
      </c>
      <c r="AX197" s="326">
        <f t="shared" si="194"/>
        <v>0</v>
      </c>
      <c r="AY197" s="326">
        <f t="shared" si="194"/>
        <v>0</v>
      </c>
      <c r="AZ197" s="326">
        <f t="shared" si="194"/>
        <v>0</v>
      </c>
      <c r="BA197" s="326">
        <f t="shared" si="194"/>
        <v>0</v>
      </c>
      <c r="BB197" s="326">
        <f t="shared" si="194"/>
        <v>0</v>
      </c>
      <c r="BC197" s="326">
        <f t="shared" si="194"/>
        <v>0</v>
      </c>
      <c r="BD197" s="326">
        <f t="shared" si="194"/>
        <v>0</v>
      </c>
      <c r="BE197" s="326">
        <f t="shared" si="194"/>
        <v>0</v>
      </c>
      <c r="BF197" s="326">
        <f t="shared" si="194"/>
        <v>0</v>
      </c>
    </row>
    <row r="198" spans="2:58">
      <c r="B198" s="332"/>
      <c r="C198" s="332"/>
      <c r="D198" s="335"/>
      <c r="E198" s="325" t="s">
        <v>1191</v>
      </c>
      <c r="F198" s="336"/>
      <c r="G198" s="332"/>
      <c r="H198" s="332"/>
      <c r="I198" s="332"/>
      <c r="J198" s="189">
        <f>IFERROR(MAX(0, MIN(L198, IF(DATE(I198, MATCH(H198, {"January","February","March","April","May","June","July","August","September","October","November","December"}, 0), 1) &gt; DATE(2024, 6, 30), 0, DATEDIF(DATE(I198, MATCH(H198, {"January","February","March","April","May","June","July","August","September","October","November","December"}, 0), 1), DATE(2024, 6, 30), "m")))), 0)</f>
        <v>0</v>
      </c>
      <c r="K198" s="189">
        <f>IFERROR(MAX(0, MIN(L198, DATEDIF(DATE(I198, MATCH(H198, {"January","February","March","April","May","June","July","August","September","October","November","December"}, 0), 1), DATE(2025, 6, 30), "m"))), 0)</f>
        <v>0</v>
      </c>
      <c r="L198" s="189">
        <f t="shared" si="186"/>
        <v>0</v>
      </c>
      <c r="M198" s="189">
        <f>IFERROR(INDEX('Drop down options'!$G$1:$G$13, MATCH(H198, 'Drop down options'!$F$1:$F$13, 0)), 0)</f>
        <v>0</v>
      </c>
      <c r="N198" s="352">
        <f t="shared" si="187"/>
        <v>0</v>
      </c>
      <c r="O198" s="326">
        <f t="shared" si="188"/>
        <v>0</v>
      </c>
      <c r="P198" s="193">
        <f t="shared" si="189"/>
        <v>0</v>
      </c>
      <c r="Q198" s="326">
        <f t="shared" si="190"/>
        <v>0</v>
      </c>
      <c r="R198" s="326">
        <f t="shared" si="191"/>
        <v>0</v>
      </c>
      <c r="S198" s="326">
        <f t="shared" ref="S198:BF198" si="195">MAX(0,R198-($N198*12))</f>
        <v>0</v>
      </c>
      <c r="T198" s="326">
        <f t="shared" si="195"/>
        <v>0</v>
      </c>
      <c r="U198" s="326">
        <f t="shared" si="195"/>
        <v>0</v>
      </c>
      <c r="V198" s="326">
        <f t="shared" si="195"/>
        <v>0</v>
      </c>
      <c r="W198" s="326">
        <f t="shared" si="195"/>
        <v>0</v>
      </c>
      <c r="X198" s="326">
        <f t="shared" si="195"/>
        <v>0</v>
      </c>
      <c r="Y198" s="326">
        <f t="shared" si="195"/>
        <v>0</v>
      </c>
      <c r="Z198" s="326">
        <f t="shared" si="195"/>
        <v>0</v>
      </c>
      <c r="AA198" s="326">
        <f t="shared" si="195"/>
        <v>0</v>
      </c>
      <c r="AB198" s="326">
        <f t="shared" si="195"/>
        <v>0</v>
      </c>
      <c r="AC198" s="326">
        <f t="shared" si="195"/>
        <v>0</v>
      </c>
      <c r="AD198" s="326">
        <f t="shared" si="195"/>
        <v>0</v>
      </c>
      <c r="AE198" s="326">
        <f t="shared" si="195"/>
        <v>0</v>
      </c>
      <c r="AF198" s="326">
        <f t="shared" si="195"/>
        <v>0</v>
      </c>
      <c r="AG198" s="326">
        <f t="shared" si="195"/>
        <v>0</v>
      </c>
      <c r="AH198" s="326">
        <f t="shared" si="195"/>
        <v>0</v>
      </c>
      <c r="AI198" s="326">
        <f t="shared" si="195"/>
        <v>0</v>
      </c>
      <c r="AJ198" s="326">
        <f t="shared" si="195"/>
        <v>0</v>
      </c>
      <c r="AK198" s="326">
        <f t="shared" si="195"/>
        <v>0</v>
      </c>
      <c r="AL198" s="326">
        <f t="shared" si="195"/>
        <v>0</v>
      </c>
      <c r="AM198" s="326">
        <f t="shared" si="195"/>
        <v>0</v>
      </c>
      <c r="AN198" s="326">
        <f t="shared" si="195"/>
        <v>0</v>
      </c>
      <c r="AO198" s="326">
        <f t="shared" si="195"/>
        <v>0</v>
      </c>
      <c r="AP198" s="326">
        <f t="shared" si="195"/>
        <v>0</v>
      </c>
      <c r="AQ198" s="326">
        <f t="shared" si="195"/>
        <v>0</v>
      </c>
      <c r="AR198" s="326">
        <f t="shared" si="195"/>
        <v>0</v>
      </c>
      <c r="AS198" s="326">
        <f t="shared" si="195"/>
        <v>0</v>
      </c>
      <c r="AT198" s="326">
        <f t="shared" si="195"/>
        <v>0</v>
      </c>
      <c r="AU198" s="326">
        <f t="shared" si="195"/>
        <v>0</v>
      </c>
      <c r="AV198" s="326">
        <f t="shared" si="195"/>
        <v>0</v>
      </c>
      <c r="AW198" s="326">
        <f t="shared" si="195"/>
        <v>0</v>
      </c>
      <c r="AX198" s="326">
        <f t="shared" si="195"/>
        <v>0</v>
      </c>
      <c r="AY198" s="326">
        <f t="shared" si="195"/>
        <v>0</v>
      </c>
      <c r="AZ198" s="326">
        <f t="shared" si="195"/>
        <v>0</v>
      </c>
      <c r="BA198" s="326">
        <f t="shared" si="195"/>
        <v>0</v>
      </c>
      <c r="BB198" s="326">
        <f t="shared" si="195"/>
        <v>0</v>
      </c>
      <c r="BC198" s="326">
        <f t="shared" si="195"/>
        <v>0</v>
      </c>
      <c r="BD198" s="326">
        <f t="shared" si="195"/>
        <v>0</v>
      </c>
      <c r="BE198" s="326">
        <f t="shared" si="195"/>
        <v>0</v>
      </c>
      <c r="BF198" s="326">
        <f t="shared" si="195"/>
        <v>0</v>
      </c>
    </row>
    <row r="199" spans="2:58">
      <c r="B199" s="332"/>
      <c r="C199" s="332"/>
      <c r="D199" s="335"/>
      <c r="E199" s="325" t="s">
        <v>1191</v>
      </c>
      <c r="F199" s="336"/>
      <c r="G199" s="332"/>
      <c r="H199" s="332"/>
      <c r="I199" s="332"/>
      <c r="J199" s="189">
        <f>IFERROR(MAX(0, MIN(L199, IF(DATE(I199, MATCH(H199, {"January","February","March","April","May","June","July","August","September","October","November","December"}, 0), 1) &gt; DATE(2024, 6, 30), 0, DATEDIF(DATE(I199, MATCH(H199, {"January","February","March","April","May","June","July","August","September","October","November","December"}, 0), 1), DATE(2024, 6, 30), "m")))), 0)</f>
        <v>0</v>
      </c>
      <c r="K199" s="189">
        <f>IFERROR(MAX(0, MIN(L199, DATEDIF(DATE(I199, MATCH(H199, {"January","February","March","April","May","June","July","August","September","October","November","December"}, 0), 1), DATE(2025, 6, 30), "m"))), 0)</f>
        <v>0</v>
      </c>
      <c r="L199" s="189">
        <f t="shared" si="186"/>
        <v>0</v>
      </c>
      <c r="M199" s="189">
        <f>IFERROR(INDEX('Drop down options'!$G$1:$G$13, MATCH(H199, 'Drop down options'!$F$1:$F$13, 0)), 0)</f>
        <v>0</v>
      </c>
      <c r="N199" s="352">
        <f t="shared" si="187"/>
        <v>0</v>
      </c>
      <c r="O199" s="326">
        <f t="shared" si="188"/>
        <v>0</v>
      </c>
      <c r="P199" s="193">
        <f t="shared" si="189"/>
        <v>0</v>
      </c>
      <c r="Q199" s="326">
        <f t="shared" si="190"/>
        <v>0</v>
      </c>
      <c r="R199" s="326">
        <f t="shared" si="191"/>
        <v>0</v>
      </c>
      <c r="S199" s="326">
        <f t="shared" ref="S199:BF199" si="196">MAX(0,R199-($N199*12))</f>
        <v>0</v>
      </c>
      <c r="T199" s="326">
        <f t="shared" si="196"/>
        <v>0</v>
      </c>
      <c r="U199" s="326">
        <f t="shared" si="196"/>
        <v>0</v>
      </c>
      <c r="V199" s="326">
        <f t="shared" si="196"/>
        <v>0</v>
      </c>
      <c r="W199" s="326">
        <f t="shared" si="196"/>
        <v>0</v>
      </c>
      <c r="X199" s="326">
        <f t="shared" si="196"/>
        <v>0</v>
      </c>
      <c r="Y199" s="326">
        <f t="shared" si="196"/>
        <v>0</v>
      </c>
      <c r="Z199" s="326">
        <f t="shared" si="196"/>
        <v>0</v>
      </c>
      <c r="AA199" s="326">
        <f t="shared" si="196"/>
        <v>0</v>
      </c>
      <c r="AB199" s="326">
        <f t="shared" si="196"/>
        <v>0</v>
      </c>
      <c r="AC199" s="326">
        <f t="shared" si="196"/>
        <v>0</v>
      </c>
      <c r="AD199" s="326">
        <f t="shared" si="196"/>
        <v>0</v>
      </c>
      <c r="AE199" s="326">
        <f t="shared" si="196"/>
        <v>0</v>
      </c>
      <c r="AF199" s="326">
        <f t="shared" si="196"/>
        <v>0</v>
      </c>
      <c r="AG199" s="326">
        <f t="shared" si="196"/>
        <v>0</v>
      </c>
      <c r="AH199" s="326">
        <f t="shared" si="196"/>
        <v>0</v>
      </c>
      <c r="AI199" s="326">
        <f t="shared" si="196"/>
        <v>0</v>
      </c>
      <c r="AJ199" s="326">
        <f t="shared" si="196"/>
        <v>0</v>
      </c>
      <c r="AK199" s="326">
        <f t="shared" si="196"/>
        <v>0</v>
      </c>
      <c r="AL199" s="326">
        <f t="shared" si="196"/>
        <v>0</v>
      </c>
      <c r="AM199" s="326">
        <f t="shared" si="196"/>
        <v>0</v>
      </c>
      <c r="AN199" s="326">
        <f t="shared" si="196"/>
        <v>0</v>
      </c>
      <c r="AO199" s="326">
        <f t="shared" si="196"/>
        <v>0</v>
      </c>
      <c r="AP199" s="326">
        <f t="shared" si="196"/>
        <v>0</v>
      </c>
      <c r="AQ199" s="326">
        <f t="shared" si="196"/>
        <v>0</v>
      </c>
      <c r="AR199" s="326">
        <f t="shared" si="196"/>
        <v>0</v>
      </c>
      <c r="AS199" s="326">
        <f t="shared" si="196"/>
        <v>0</v>
      </c>
      <c r="AT199" s="326">
        <f t="shared" si="196"/>
        <v>0</v>
      </c>
      <c r="AU199" s="326">
        <f t="shared" si="196"/>
        <v>0</v>
      </c>
      <c r="AV199" s="326">
        <f t="shared" si="196"/>
        <v>0</v>
      </c>
      <c r="AW199" s="326">
        <f t="shared" si="196"/>
        <v>0</v>
      </c>
      <c r="AX199" s="326">
        <f t="shared" si="196"/>
        <v>0</v>
      </c>
      <c r="AY199" s="326">
        <f t="shared" si="196"/>
        <v>0</v>
      </c>
      <c r="AZ199" s="326">
        <f t="shared" si="196"/>
        <v>0</v>
      </c>
      <c r="BA199" s="326">
        <f t="shared" si="196"/>
        <v>0</v>
      </c>
      <c r="BB199" s="326">
        <f t="shared" si="196"/>
        <v>0</v>
      </c>
      <c r="BC199" s="326">
        <f t="shared" si="196"/>
        <v>0</v>
      </c>
      <c r="BD199" s="326">
        <f t="shared" si="196"/>
        <v>0</v>
      </c>
      <c r="BE199" s="326">
        <f t="shared" si="196"/>
        <v>0</v>
      </c>
      <c r="BF199" s="326">
        <f t="shared" si="196"/>
        <v>0</v>
      </c>
    </row>
    <row r="200" spans="2:58">
      <c r="B200" s="332"/>
      <c r="C200" s="332"/>
      <c r="D200" s="335"/>
      <c r="E200" s="325" t="s">
        <v>1191</v>
      </c>
      <c r="F200" s="336"/>
      <c r="G200" s="332"/>
      <c r="H200" s="332"/>
      <c r="I200" s="332"/>
      <c r="J200" s="189">
        <f>IFERROR(MAX(0, MIN(L200, IF(DATE(I200, MATCH(H200, {"January","February","March","April","May","June","July","August","September","October","November","December"}, 0), 1) &gt; DATE(2024, 6, 30), 0, DATEDIF(DATE(I200, MATCH(H200, {"January","February","March","April","May","June","July","August","September","October","November","December"}, 0), 1), DATE(2024, 6, 30), "m")))), 0)</f>
        <v>0</v>
      </c>
      <c r="K200" s="189">
        <f>IFERROR(MAX(0, MIN(L200, DATEDIF(DATE(I200, MATCH(H200, {"January","February","March","April","May","June","July","August","September","October","November","December"}, 0), 1), DATE(2025, 6, 30), "m"))), 0)</f>
        <v>0</v>
      </c>
      <c r="L200" s="189">
        <f t="shared" si="186"/>
        <v>0</v>
      </c>
      <c r="M200" s="189">
        <f>IFERROR(INDEX('Drop down options'!$G$1:$G$13, MATCH(H200, 'Drop down options'!$F$1:$F$13, 0)), 0)</f>
        <v>0</v>
      </c>
      <c r="N200" s="352">
        <f t="shared" si="187"/>
        <v>0</v>
      </c>
      <c r="O200" s="326">
        <f t="shared" si="188"/>
        <v>0</v>
      </c>
      <c r="P200" s="193">
        <f t="shared" si="189"/>
        <v>0</v>
      </c>
      <c r="Q200" s="326">
        <f t="shared" si="190"/>
        <v>0</v>
      </c>
      <c r="R200" s="326">
        <f t="shared" si="191"/>
        <v>0</v>
      </c>
      <c r="S200" s="326">
        <f t="shared" ref="S200:BF200" si="197">MAX(0,R200-($N200*12))</f>
        <v>0</v>
      </c>
      <c r="T200" s="326">
        <f t="shared" si="197"/>
        <v>0</v>
      </c>
      <c r="U200" s="326">
        <f t="shared" si="197"/>
        <v>0</v>
      </c>
      <c r="V200" s="326">
        <f t="shared" si="197"/>
        <v>0</v>
      </c>
      <c r="W200" s="326">
        <f t="shared" si="197"/>
        <v>0</v>
      </c>
      <c r="X200" s="326">
        <f t="shared" si="197"/>
        <v>0</v>
      </c>
      <c r="Y200" s="326">
        <f t="shared" si="197"/>
        <v>0</v>
      </c>
      <c r="Z200" s="326">
        <f t="shared" si="197"/>
        <v>0</v>
      </c>
      <c r="AA200" s="326">
        <f t="shared" si="197"/>
        <v>0</v>
      </c>
      <c r="AB200" s="326">
        <f t="shared" si="197"/>
        <v>0</v>
      </c>
      <c r="AC200" s="326">
        <f t="shared" si="197"/>
        <v>0</v>
      </c>
      <c r="AD200" s="326">
        <f t="shared" si="197"/>
        <v>0</v>
      </c>
      <c r="AE200" s="326">
        <f t="shared" si="197"/>
        <v>0</v>
      </c>
      <c r="AF200" s="326">
        <f t="shared" si="197"/>
        <v>0</v>
      </c>
      <c r="AG200" s="326">
        <f t="shared" si="197"/>
        <v>0</v>
      </c>
      <c r="AH200" s="326">
        <f t="shared" si="197"/>
        <v>0</v>
      </c>
      <c r="AI200" s="326">
        <f t="shared" si="197"/>
        <v>0</v>
      </c>
      <c r="AJ200" s="326">
        <f t="shared" si="197"/>
        <v>0</v>
      </c>
      <c r="AK200" s="326">
        <f t="shared" si="197"/>
        <v>0</v>
      </c>
      <c r="AL200" s="326">
        <f t="shared" si="197"/>
        <v>0</v>
      </c>
      <c r="AM200" s="326">
        <f t="shared" si="197"/>
        <v>0</v>
      </c>
      <c r="AN200" s="326">
        <f t="shared" si="197"/>
        <v>0</v>
      </c>
      <c r="AO200" s="326">
        <f t="shared" si="197"/>
        <v>0</v>
      </c>
      <c r="AP200" s="326">
        <f t="shared" si="197"/>
        <v>0</v>
      </c>
      <c r="AQ200" s="326">
        <f t="shared" si="197"/>
        <v>0</v>
      </c>
      <c r="AR200" s="326">
        <f t="shared" si="197"/>
        <v>0</v>
      </c>
      <c r="AS200" s="326">
        <f t="shared" si="197"/>
        <v>0</v>
      </c>
      <c r="AT200" s="326">
        <f t="shared" si="197"/>
        <v>0</v>
      </c>
      <c r="AU200" s="326">
        <f t="shared" si="197"/>
        <v>0</v>
      </c>
      <c r="AV200" s="326">
        <f t="shared" si="197"/>
        <v>0</v>
      </c>
      <c r="AW200" s="326">
        <f t="shared" si="197"/>
        <v>0</v>
      </c>
      <c r="AX200" s="326">
        <f t="shared" si="197"/>
        <v>0</v>
      </c>
      <c r="AY200" s="326">
        <f t="shared" si="197"/>
        <v>0</v>
      </c>
      <c r="AZ200" s="326">
        <f t="shared" si="197"/>
        <v>0</v>
      </c>
      <c r="BA200" s="326">
        <f t="shared" si="197"/>
        <v>0</v>
      </c>
      <c r="BB200" s="326">
        <f t="shared" si="197"/>
        <v>0</v>
      </c>
      <c r="BC200" s="326">
        <f t="shared" si="197"/>
        <v>0</v>
      </c>
      <c r="BD200" s="326">
        <f t="shared" si="197"/>
        <v>0</v>
      </c>
      <c r="BE200" s="326">
        <f t="shared" si="197"/>
        <v>0</v>
      </c>
      <c r="BF200" s="326">
        <f t="shared" si="197"/>
        <v>0</v>
      </c>
    </row>
    <row r="201" spans="2:58">
      <c r="B201" s="332"/>
      <c r="C201" s="332"/>
      <c r="D201" s="335"/>
      <c r="E201" s="325" t="s">
        <v>1191</v>
      </c>
      <c r="F201" s="336"/>
      <c r="G201" s="332"/>
      <c r="H201" s="332"/>
      <c r="I201" s="332"/>
      <c r="J201" s="189">
        <f>IFERROR(MAX(0, MIN(L201, IF(DATE(I201, MATCH(H201, {"January","February","March","April","May","June","July","August","September","October","November","December"}, 0), 1) &gt; DATE(2024, 6, 30), 0, DATEDIF(DATE(I201, MATCH(H201, {"January","February","March","April","May","June","July","August","September","October","November","December"}, 0), 1), DATE(2024, 6, 30), "m")))), 0)</f>
        <v>0</v>
      </c>
      <c r="K201" s="189">
        <f>IFERROR(MAX(0, MIN(L201, DATEDIF(DATE(I201, MATCH(H201, {"January","February","March","April","May","June","July","August","September","October","November","December"}, 0), 1), DATE(2025, 6, 30), "m"))), 0)</f>
        <v>0</v>
      </c>
      <c r="L201" s="189">
        <f t="shared" si="186"/>
        <v>0</v>
      </c>
      <c r="M201" s="189">
        <f>IFERROR(INDEX('Drop down options'!$G$1:$G$13, MATCH(H201, 'Drop down options'!$F$1:$F$13, 0)), 0)</f>
        <v>0</v>
      </c>
      <c r="N201" s="352">
        <f t="shared" si="187"/>
        <v>0</v>
      </c>
      <c r="O201" s="326">
        <f t="shared" si="188"/>
        <v>0</v>
      </c>
      <c r="P201" s="193">
        <f t="shared" si="189"/>
        <v>0</v>
      </c>
      <c r="Q201" s="326">
        <f t="shared" si="190"/>
        <v>0</v>
      </c>
      <c r="R201" s="326">
        <f t="shared" si="191"/>
        <v>0</v>
      </c>
      <c r="S201" s="326">
        <f t="shared" ref="S201:BF201" si="198">MAX(0,R201-($N201*12))</f>
        <v>0</v>
      </c>
      <c r="T201" s="326">
        <f t="shared" si="198"/>
        <v>0</v>
      </c>
      <c r="U201" s="326">
        <f t="shared" si="198"/>
        <v>0</v>
      </c>
      <c r="V201" s="326">
        <f t="shared" si="198"/>
        <v>0</v>
      </c>
      <c r="W201" s="326">
        <f t="shared" si="198"/>
        <v>0</v>
      </c>
      <c r="X201" s="326">
        <f t="shared" si="198"/>
        <v>0</v>
      </c>
      <c r="Y201" s="326">
        <f t="shared" si="198"/>
        <v>0</v>
      </c>
      <c r="Z201" s="326">
        <f t="shared" si="198"/>
        <v>0</v>
      </c>
      <c r="AA201" s="326">
        <f t="shared" si="198"/>
        <v>0</v>
      </c>
      <c r="AB201" s="326">
        <f t="shared" si="198"/>
        <v>0</v>
      </c>
      <c r="AC201" s="326">
        <f t="shared" si="198"/>
        <v>0</v>
      </c>
      <c r="AD201" s="326">
        <f t="shared" si="198"/>
        <v>0</v>
      </c>
      <c r="AE201" s="326">
        <f t="shared" si="198"/>
        <v>0</v>
      </c>
      <c r="AF201" s="326">
        <f t="shared" si="198"/>
        <v>0</v>
      </c>
      <c r="AG201" s="326">
        <f t="shared" si="198"/>
        <v>0</v>
      </c>
      <c r="AH201" s="326">
        <f t="shared" si="198"/>
        <v>0</v>
      </c>
      <c r="AI201" s="326">
        <f t="shared" si="198"/>
        <v>0</v>
      </c>
      <c r="AJ201" s="326">
        <f t="shared" si="198"/>
        <v>0</v>
      </c>
      <c r="AK201" s="326">
        <f t="shared" si="198"/>
        <v>0</v>
      </c>
      <c r="AL201" s="326">
        <f t="shared" si="198"/>
        <v>0</v>
      </c>
      <c r="AM201" s="326">
        <f t="shared" si="198"/>
        <v>0</v>
      </c>
      <c r="AN201" s="326">
        <f t="shared" si="198"/>
        <v>0</v>
      </c>
      <c r="AO201" s="326">
        <f t="shared" si="198"/>
        <v>0</v>
      </c>
      <c r="AP201" s="326">
        <f t="shared" si="198"/>
        <v>0</v>
      </c>
      <c r="AQ201" s="326">
        <f t="shared" si="198"/>
        <v>0</v>
      </c>
      <c r="AR201" s="326">
        <f t="shared" si="198"/>
        <v>0</v>
      </c>
      <c r="AS201" s="326">
        <f t="shared" si="198"/>
        <v>0</v>
      </c>
      <c r="AT201" s="326">
        <f t="shared" si="198"/>
        <v>0</v>
      </c>
      <c r="AU201" s="326">
        <f t="shared" si="198"/>
        <v>0</v>
      </c>
      <c r="AV201" s="326">
        <f t="shared" si="198"/>
        <v>0</v>
      </c>
      <c r="AW201" s="326">
        <f t="shared" si="198"/>
        <v>0</v>
      </c>
      <c r="AX201" s="326">
        <f t="shared" si="198"/>
        <v>0</v>
      </c>
      <c r="AY201" s="326">
        <f t="shared" si="198"/>
        <v>0</v>
      </c>
      <c r="AZ201" s="326">
        <f t="shared" si="198"/>
        <v>0</v>
      </c>
      <c r="BA201" s="326">
        <f t="shared" si="198"/>
        <v>0</v>
      </c>
      <c r="BB201" s="326">
        <f t="shared" si="198"/>
        <v>0</v>
      </c>
      <c r="BC201" s="326">
        <f t="shared" si="198"/>
        <v>0</v>
      </c>
      <c r="BD201" s="326">
        <f t="shared" si="198"/>
        <v>0</v>
      </c>
      <c r="BE201" s="326">
        <f t="shared" si="198"/>
        <v>0</v>
      </c>
      <c r="BF201" s="326">
        <f t="shared" si="198"/>
        <v>0</v>
      </c>
    </row>
    <row r="202" spans="2:58">
      <c r="B202" s="332"/>
      <c r="C202" s="332"/>
      <c r="D202" s="335"/>
      <c r="E202" s="325" t="s">
        <v>1191</v>
      </c>
      <c r="F202" s="336"/>
      <c r="G202" s="332"/>
      <c r="H202" s="332"/>
      <c r="I202" s="332"/>
      <c r="J202" s="189">
        <f>IFERROR(MAX(0, MIN(L202, IF(DATE(I202, MATCH(H202, {"January","February","March","April","May","June","July","August","September","October","November","December"}, 0), 1) &gt; DATE(2024, 6, 30), 0, DATEDIF(DATE(I202, MATCH(H202, {"January","February","March","April","May","June","July","August","September","October","November","December"}, 0), 1), DATE(2024, 6, 30), "m")))), 0)</f>
        <v>0</v>
      </c>
      <c r="K202" s="189">
        <f>IFERROR(MAX(0, MIN(L202, DATEDIF(DATE(I202, MATCH(H202, {"January","February","March","April","May","June","July","August","September","October","November","December"}, 0), 1), DATE(2025, 6, 30), "m"))), 0)</f>
        <v>0</v>
      </c>
      <c r="L202" s="189">
        <f t="shared" si="186"/>
        <v>0</v>
      </c>
      <c r="M202" s="189">
        <f>IFERROR(INDEX('Drop down options'!$G$1:$G$13, MATCH(H202, 'Drop down options'!$F$1:$F$13, 0)), 0)</f>
        <v>0</v>
      </c>
      <c r="N202" s="352">
        <f t="shared" si="187"/>
        <v>0</v>
      </c>
      <c r="O202" s="326">
        <f t="shared" si="188"/>
        <v>0</v>
      </c>
      <c r="P202" s="193">
        <f t="shared" si="189"/>
        <v>0</v>
      </c>
      <c r="Q202" s="326">
        <f t="shared" si="190"/>
        <v>0</v>
      </c>
      <c r="R202" s="326">
        <f t="shared" si="191"/>
        <v>0</v>
      </c>
      <c r="S202" s="326">
        <f t="shared" ref="S202:BF202" si="199">MAX(0,R202-($N202*12))</f>
        <v>0</v>
      </c>
      <c r="T202" s="326">
        <f t="shared" si="199"/>
        <v>0</v>
      </c>
      <c r="U202" s="326">
        <f t="shared" si="199"/>
        <v>0</v>
      </c>
      <c r="V202" s="326">
        <f t="shared" si="199"/>
        <v>0</v>
      </c>
      <c r="W202" s="326">
        <f t="shared" si="199"/>
        <v>0</v>
      </c>
      <c r="X202" s="326">
        <f t="shared" si="199"/>
        <v>0</v>
      </c>
      <c r="Y202" s="326">
        <f t="shared" si="199"/>
        <v>0</v>
      </c>
      <c r="Z202" s="326">
        <f t="shared" si="199"/>
        <v>0</v>
      </c>
      <c r="AA202" s="326">
        <f t="shared" si="199"/>
        <v>0</v>
      </c>
      <c r="AB202" s="326">
        <f t="shared" si="199"/>
        <v>0</v>
      </c>
      <c r="AC202" s="326">
        <f t="shared" si="199"/>
        <v>0</v>
      </c>
      <c r="AD202" s="326">
        <f t="shared" si="199"/>
        <v>0</v>
      </c>
      <c r="AE202" s="326">
        <f t="shared" si="199"/>
        <v>0</v>
      </c>
      <c r="AF202" s="326">
        <f t="shared" si="199"/>
        <v>0</v>
      </c>
      <c r="AG202" s="326">
        <f t="shared" si="199"/>
        <v>0</v>
      </c>
      <c r="AH202" s="326">
        <f t="shared" si="199"/>
        <v>0</v>
      </c>
      <c r="AI202" s="326">
        <f t="shared" si="199"/>
        <v>0</v>
      </c>
      <c r="AJ202" s="326">
        <f t="shared" si="199"/>
        <v>0</v>
      </c>
      <c r="AK202" s="326">
        <f t="shared" si="199"/>
        <v>0</v>
      </c>
      <c r="AL202" s="326">
        <f t="shared" si="199"/>
        <v>0</v>
      </c>
      <c r="AM202" s="326">
        <f t="shared" si="199"/>
        <v>0</v>
      </c>
      <c r="AN202" s="326">
        <f t="shared" si="199"/>
        <v>0</v>
      </c>
      <c r="AO202" s="326">
        <f t="shared" si="199"/>
        <v>0</v>
      </c>
      <c r="AP202" s="326">
        <f t="shared" si="199"/>
        <v>0</v>
      </c>
      <c r="AQ202" s="326">
        <f t="shared" si="199"/>
        <v>0</v>
      </c>
      <c r="AR202" s="326">
        <f t="shared" si="199"/>
        <v>0</v>
      </c>
      <c r="AS202" s="326">
        <f t="shared" si="199"/>
        <v>0</v>
      </c>
      <c r="AT202" s="326">
        <f t="shared" si="199"/>
        <v>0</v>
      </c>
      <c r="AU202" s="326">
        <f t="shared" si="199"/>
        <v>0</v>
      </c>
      <c r="AV202" s="326">
        <f t="shared" si="199"/>
        <v>0</v>
      </c>
      <c r="AW202" s="326">
        <f t="shared" si="199"/>
        <v>0</v>
      </c>
      <c r="AX202" s="326">
        <f t="shared" si="199"/>
        <v>0</v>
      </c>
      <c r="AY202" s="326">
        <f t="shared" si="199"/>
        <v>0</v>
      </c>
      <c r="AZ202" s="326">
        <f t="shared" si="199"/>
        <v>0</v>
      </c>
      <c r="BA202" s="326">
        <f t="shared" si="199"/>
        <v>0</v>
      </c>
      <c r="BB202" s="326">
        <f t="shared" si="199"/>
        <v>0</v>
      </c>
      <c r="BC202" s="326">
        <f t="shared" si="199"/>
        <v>0</v>
      </c>
      <c r="BD202" s="326">
        <f t="shared" si="199"/>
        <v>0</v>
      </c>
      <c r="BE202" s="326">
        <f t="shared" si="199"/>
        <v>0</v>
      </c>
      <c r="BF202" s="326">
        <f t="shared" si="199"/>
        <v>0</v>
      </c>
    </row>
    <row r="203" spans="2:58">
      <c r="B203" s="332"/>
      <c r="C203" s="332"/>
      <c r="D203" s="335"/>
      <c r="E203" s="325" t="s">
        <v>1191</v>
      </c>
      <c r="F203" s="336"/>
      <c r="G203" s="332"/>
      <c r="H203" s="332"/>
      <c r="I203" s="332"/>
      <c r="J203" s="189">
        <f>IFERROR(MAX(0, MIN(L203, IF(DATE(I203, MATCH(H203, {"January","February","March","April","May","June","July","August","September","October","November","December"}, 0), 1) &gt; DATE(2024, 6, 30), 0, DATEDIF(DATE(I203, MATCH(H203, {"January","February","March","April","May","June","July","August","September","October","November","December"}, 0), 1), DATE(2024, 6, 30), "m")))), 0)</f>
        <v>0</v>
      </c>
      <c r="K203" s="189">
        <f>IFERROR(MAX(0, MIN(L203, DATEDIF(DATE(I203, MATCH(H203, {"January","February","March","April","May","June","July","August","September","October","November","December"}, 0), 1), DATE(2025, 6, 30), "m"))), 0)</f>
        <v>0</v>
      </c>
      <c r="L203" s="189">
        <f t="shared" si="186"/>
        <v>0</v>
      </c>
      <c r="M203" s="189">
        <f>IFERROR(INDEX('Drop down options'!$G$1:$G$13, MATCH(H203, 'Drop down options'!$F$1:$F$13, 0)), 0)</f>
        <v>0</v>
      </c>
      <c r="N203" s="352">
        <f t="shared" si="187"/>
        <v>0</v>
      </c>
      <c r="O203" s="326">
        <f t="shared" si="188"/>
        <v>0</v>
      </c>
      <c r="P203" s="193">
        <f t="shared" si="189"/>
        <v>0</v>
      </c>
      <c r="Q203" s="326">
        <f t="shared" si="190"/>
        <v>0</v>
      </c>
      <c r="R203" s="326">
        <f t="shared" si="191"/>
        <v>0</v>
      </c>
      <c r="S203" s="326">
        <f t="shared" ref="S203:BF203" si="200">MAX(0,R203-($N203*12))</f>
        <v>0</v>
      </c>
      <c r="T203" s="326">
        <f t="shared" si="200"/>
        <v>0</v>
      </c>
      <c r="U203" s="326">
        <f t="shared" si="200"/>
        <v>0</v>
      </c>
      <c r="V203" s="326">
        <f t="shared" si="200"/>
        <v>0</v>
      </c>
      <c r="W203" s="326">
        <f t="shared" si="200"/>
        <v>0</v>
      </c>
      <c r="X203" s="326">
        <f t="shared" si="200"/>
        <v>0</v>
      </c>
      <c r="Y203" s="326">
        <f t="shared" si="200"/>
        <v>0</v>
      </c>
      <c r="Z203" s="326">
        <f t="shared" si="200"/>
        <v>0</v>
      </c>
      <c r="AA203" s="326">
        <f t="shared" si="200"/>
        <v>0</v>
      </c>
      <c r="AB203" s="326">
        <f t="shared" si="200"/>
        <v>0</v>
      </c>
      <c r="AC203" s="326">
        <f t="shared" si="200"/>
        <v>0</v>
      </c>
      <c r="AD203" s="326">
        <f t="shared" si="200"/>
        <v>0</v>
      </c>
      <c r="AE203" s="326">
        <f t="shared" si="200"/>
        <v>0</v>
      </c>
      <c r="AF203" s="326">
        <f t="shared" si="200"/>
        <v>0</v>
      </c>
      <c r="AG203" s="326">
        <f t="shared" si="200"/>
        <v>0</v>
      </c>
      <c r="AH203" s="326">
        <f t="shared" si="200"/>
        <v>0</v>
      </c>
      <c r="AI203" s="326">
        <f t="shared" si="200"/>
        <v>0</v>
      </c>
      <c r="AJ203" s="326">
        <f t="shared" si="200"/>
        <v>0</v>
      </c>
      <c r="AK203" s="326">
        <f t="shared" si="200"/>
        <v>0</v>
      </c>
      <c r="AL203" s="326">
        <f t="shared" si="200"/>
        <v>0</v>
      </c>
      <c r="AM203" s="326">
        <f t="shared" si="200"/>
        <v>0</v>
      </c>
      <c r="AN203" s="326">
        <f t="shared" si="200"/>
        <v>0</v>
      </c>
      <c r="AO203" s="326">
        <f t="shared" si="200"/>
        <v>0</v>
      </c>
      <c r="AP203" s="326">
        <f t="shared" si="200"/>
        <v>0</v>
      </c>
      <c r="AQ203" s="326">
        <f t="shared" si="200"/>
        <v>0</v>
      </c>
      <c r="AR203" s="326">
        <f t="shared" si="200"/>
        <v>0</v>
      </c>
      <c r="AS203" s="326">
        <f t="shared" si="200"/>
        <v>0</v>
      </c>
      <c r="AT203" s="326">
        <f t="shared" si="200"/>
        <v>0</v>
      </c>
      <c r="AU203" s="326">
        <f t="shared" si="200"/>
        <v>0</v>
      </c>
      <c r="AV203" s="326">
        <f t="shared" si="200"/>
        <v>0</v>
      </c>
      <c r="AW203" s="326">
        <f t="shared" si="200"/>
        <v>0</v>
      </c>
      <c r="AX203" s="326">
        <f t="shared" si="200"/>
        <v>0</v>
      </c>
      <c r="AY203" s="326">
        <f t="shared" si="200"/>
        <v>0</v>
      </c>
      <c r="AZ203" s="326">
        <f t="shared" si="200"/>
        <v>0</v>
      </c>
      <c r="BA203" s="326">
        <f t="shared" si="200"/>
        <v>0</v>
      </c>
      <c r="BB203" s="326">
        <f t="shared" si="200"/>
        <v>0</v>
      </c>
      <c r="BC203" s="326">
        <f t="shared" si="200"/>
        <v>0</v>
      </c>
      <c r="BD203" s="326">
        <f t="shared" si="200"/>
        <v>0</v>
      </c>
      <c r="BE203" s="326">
        <f t="shared" si="200"/>
        <v>0</v>
      </c>
      <c r="BF203" s="326">
        <f t="shared" si="200"/>
        <v>0</v>
      </c>
    </row>
  </sheetData>
  <sheetProtection algorithmName="SHA-512" hashValue="4ees5n+p3URIBj0BbGE+EEVW8Cj9f4DBLyx5kyybYmENFGkGhyU2x+xsUGj2ObE9EuGgSnRsBbwYbq7OGUuilw==" saltValue="Hli90yH6C/l7RX3UOtlVuA==" spinCount="100000" sheet="1" objects="1" scenarios="1"/>
  <dataConsolidate/>
  <mergeCells count="30">
    <mergeCell ref="A1:C1"/>
    <mergeCell ref="C33:F33"/>
    <mergeCell ref="B8:E8"/>
    <mergeCell ref="G8:H8"/>
    <mergeCell ref="N12:O12"/>
    <mergeCell ref="N13:O13"/>
    <mergeCell ref="N14:O14"/>
    <mergeCell ref="N15:O15"/>
    <mergeCell ref="N29:O29"/>
    <mergeCell ref="N30:O30"/>
    <mergeCell ref="N21:O21"/>
    <mergeCell ref="C10:D10"/>
    <mergeCell ref="N26:O26"/>
    <mergeCell ref="N27:O27"/>
    <mergeCell ref="N28:O28"/>
    <mergeCell ref="N16:O16"/>
    <mergeCell ref="N23:O23"/>
    <mergeCell ref="N24:O24"/>
    <mergeCell ref="N25:O25"/>
    <mergeCell ref="I10:O10"/>
    <mergeCell ref="B2:O2"/>
    <mergeCell ref="B3:O3"/>
    <mergeCell ref="B4:O4"/>
    <mergeCell ref="B5:O5"/>
    <mergeCell ref="B6:O6"/>
    <mergeCell ref="N17:O17"/>
    <mergeCell ref="N18:O18"/>
    <mergeCell ref="N19:O19"/>
    <mergeCell ref="N20:O20"/>
    <mergeCell ref="N22:O22"/>
  </mergeCells>
  <conditionalFormatting sqref="B35:D203 F35:I203">
    <cfRule type="expression" dxfId="1" priority="3">
      <formula>$F$8="No"</formula>
    </cfRule>
  </conditionalFormatting>
  <conditionalFormatting sqref="D13:D17 D19:D23 D25:D29">
    <cfRule type="expression" dxfId="0" priority="2">
      <formula>$F$8="Yes"</formula>
    </cfRule>
  </conditionalFormatting>
  <dataValidations count="1">
    <dataValidation type="list" allowBlank="1" showInputMessage="1" showErrorMessage="1" sqref="F8" xr:uid="{3CFB55CD-C44C-4682-A0D4-9A3821B1F83B}">
      <formula1>"Select Option, Yes, No"</formula1>
    </dataValidation>
  </dataValidations>
  <hyperlinks>
    <hyperlink ref="A1" location="'Table of Contents'!D3" display="'Table of Contents'!D3" xr:uid="{C2FED942-3551-4708-AFB9-66B86738D12A}"/>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AE08B053-E5E0-45B3-AA90-AEC45317CC01}">
          <x14:formula1>
            <xm:f>'Drop down options'!$J$2:$J$4</xm:f>
          </x14:formula1>
          <xm:sqref>C35:C203</xm:sqref>
        </x14:dataValidation>
        <x14:dataValidation type="list" allowBlank="1" showInputMessage="1" showErrorMessage="1" xr:uid="{CFB192A7-4447-4DC8-A336-FFC5728AB139}">
          <x14:formula1>
            <xm:f>'Drop down options'!$I$2:$I$41</xm:f>
          </x14:formula1>
          <xm:sqref>G35:G203</xm:sqref>
        </x14:dataValidation>
        <x14:dataValidation type="list" allowBlank="1" showInputMessage="1" showErrorMessage="1" xr:uid="{550FFB3C-7847-4A13-B98D-FFE57D7A70FE}">
          <x14:formula1>
            <xm:f>'Drop down options'!$H$2:$H$42</xm:f>
          </x14:formula1>
          <xm:sqref>I35:I203</xm:sqref>
        </x14:dataValidation>
        <x14:dataValidation type="list" allowBlank="1" showInputMessage="1" showErrorMessage="1" promptTitle="Month Matters!" prompt="Depreciation does not take in effect until month after the fixed asset has been placed in service. So if it was July 1, use June otherwise you will only have 11 months of depreciation." xr:uid="{8EDAC272-4059-4A94-9242-236BA5D7F0F5}">
          <x14:formula1>
            <xm:f>'Drop down options'!$F$2:$F$13</xm:f>
          </x14:formula1>
          <xm:sqref>H35:H203</xm:sqref>
        </x14:dataValidation>
        <x14:dataValidation type="list" allowBlank="1" showInputMessage="1" showErrorMessage="1" xr:uid="{EB816839-C093-455E-BB27-59AE32C38241}">
          <x14:formula1>
            <xm:f>'Drop down options'!$E$2:$E$6</xm:f>
          </x14:formula1>
          <xm:sqref>B35:B203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C7805-D4CA-48E6-9D66-50FB0A1CAAB4}">
  <sheetPr>
    <tabColor rgb="FFFF7979"/>
  </sheetPr>
  <dimension ref="A1:R40"/>
  <sheetViews>
    <sheetView zoomScale="110" zoomScaleNormal="110" workbookViewId="0">
      <pane ySplit="6" topLeftCell="A7" activePane="bottomLeft" state="frozen"/>
      <selection pane="bottomLeft" activeCell="B20" sqref="B20"/>
    </sheetView>
  </sheetViews>
  <sheetFormatPr defaultRowHeight="12.75"/>
  <cols>
    <col min="1" max="1" width="3" customWidth="1"/>
    <col min="2" max="2" width="19.28515625" style="24" bestFit="1" customWidth="1"/>
    <col min="3" max="3" width="14" customWidth="1"/>
    <col min="4" max="4" width="26.28515625" customWidth="1"/>
    <col min="5" max="5" width="15.42578125" customWidth="1"/>
    <col min="6" max="6" width="18.28515625" customWidth="1"/>
    <col min="7" max="7" width="10.42578125" style="24" bestFit="1" customWidth="1"/>
    <col min="8" max="8" width="14.85546875" style="24" bestFit="1" customWidth="1"/>
    <col min="9" max="9" width="13.140625" style="24" customWidth="1"/>
    <col min="10" max="11" width="13.140625" style="24" hidden="1" customWidth="1"/>
    <col min="12" max="12" width="13.7109375" style="24" customWidth="1"/>
    <col min="13" max="14" width="18.7109375" style="24" customWidth="1"/>
    <col min="15" max="15" width="20.7109375" style="24" customWidth="1"/>
    <col min="16" max="16" width="20.7109375" customWidth="1"/>
    <col min="17" max="17" width="10.42578125" style="24" hidden="1" customWidth="1"/>
    <col min="18" max="18" width="14.85546875" style="24" hidden="1" customWidth="1"/>
    <col min="19" max="19" width="12.28515625" customWidth="1"/>
  </cols>
  <sheetData>
    <row r="1" spans="1:18" ht="15" customHeight="1">
      <c r="A1" s="447" t="str">
        <f>'Drop down options'!$D$2</f>
        <v>RETURN TO TABLE OF CONTENTS</v>
      </c>
      <c r="B1" s="447"/>
      <c r="C1" s="447"/>
      <c r="D1" s="190"/>
      <c r="E1" s="190"/>
      <c r="F1" s="190"/>
      <c r="G1" s="190"/>
      <c r="H1" s="8"/>
      <c r="I1" s="13"/>
      <c r="J1" s="13"/>
      <c r="K1" s="13"/>
      <c r="L1" s="323"/>
      <c r="M1" s="323"/>
      <c r="N1" s="191"/>
      <c r="O1" s="191" t="s">
        <v>123</v>
      </c>
      <c r="P1" s="8">
        <f>'Data Entry'!G2</f>
        <v>0</v>
      </c>
      <c r="Q1" s="190"/>
      <c r="R1" s="8"/>
    </row>
    <row r="2" spans="1:18">
      <c r="B2" s="399" t="str">
        <f>'Data Entry'!C2</f>
        <v/>
      </c>
      <c r="C2" s="399"/>
      <c r="D2" s="399"/>
      <c r="E2" s="399"/>
      <c r="F2" s="399"/>
      <c r="G2" s="399"/>
      <c r="H2" s="399"/>
      <c r="I2" s="399"/>
      <c r="J2" s="399"/>
      <c r="K2" s="399"/>
      <c r="L2" s="399"/>
      <c r="M2" s="399"/>
      <c r="N2" s="399"/>
      <c r="O2" s="399"/>
      <c r="P2" s="399"/>
      <c r="Q2"/>
      <c r="R2"/>
    </row>
    <row r="3" spans="1:18">
      <c r="B3" s="414" t="str">
        <f>'Data Entry'!C3</f>
        <v/>
      </c>
      <c r="C3" s="414"/>
      <c r="D3" s="414"/>
      <c r="E3" s="414"/>
      <c r="F3" s="414"/>
      <c r="G3" s="414"/>
      <c r="H3" s="414"/>
      <c r="I3" s="414"/>
      <c r="J3" s="414"/>
      <c r="K3" s="414"/>
      <c r="L3" s="414"/>
      <c r="M3" s="414"/>
      <c r="N3" s="414"/>
      <c r="O3" s="414"/>
      <c r="P3" s="414"/>
      <c r="Q3"/>
      <c r="R3"/>
    </row>
    <row r="4" spans="1:18">
      <c r="B4" s="415" t="s">
        <v>110</v>
      </c>
      <c r="C4" s="415"/>
      <c r="D4" s="415"/>
      <c r="E4" s="415"/>
      <c r="F4" s="415"/>
      <c r="G4" s="415"/>
      <c r="H4" s="415"/>
      <c r="I4" s="415"/>
      <c r="J4" s="415"/>
      <c r="K4" s="415"/>
      <c r="L4" s="415"/>
      <c r="M4" s="415"/>
      <c r="N4" s="415"/>
      <c r="O4" s="415"/>
      <c r="P4" s="415"/>
      <c r="Q4"/>
      <c r="R4"/>
    </row>
    <row r="5" spans="1:18">
      <c r="B5" s="412" t="s">
        <v>1204</v>
      </c>
      <c r="C5" s="412"/>
      <c r="D5" s="412"/>
      <c r="E5" s="412"/>
      <c r="F5" s="412"/>
      <c r="G5" s="412"/>
      <c r="H5" s="412"/>
      <c r="I5" s="412"/>
      <c r="J5" s="412"/>
      <c r="K5" s="412"/>
      <c r="L5" s="412"/>
      <c r="M5" s="412"/>
      <c r="N5" s="412"/>
      <c r="O5" s="412"/>
      <c r="P5" s="412"/>
      <c r="Q5"/>
      <c r="R5"/>
    </row>
    <row r="6" spans="1:18">
      <c r="B6" s="412" t="str">
        <f>CONCATENATE("AS OF JUNE 30,"," ",'Drop down options'!B2)</f>
        <v>AS OF JUNE 30, 2025</v>
      </c>
      <c r="C6" s="412"/>
      <c r="D6" s="412"/>
      <c r="E6" s="412"/>
      <c r="F6" s="412"/>
      <c r="G6" s="412"/>
      <c r="H6" s="412"/>
      <c r="I6" s="412"/>
      <c r="J6" s="412"/>
      <c r="K6" s="412"/>
      <c r="L6" s="412"/>
      <c r="M6" s="412"/>
      <c r="N6" s="412"/>
      <c r="O6" s="412"/>
      <c r="P6" s="412"/>
      <c r="Q6"/>
      <c r="R6"/>
    </row>
    <row r="7" spans="1:18">
      <c r="B7" s="5"/>
      <c r="C7" s="5"/>
      <c r="D7" s="5"/>
      <c r="E7" s="5"/>
      <c r="F7" s="5"/>
      <c r="G7" s="5"/>
      <c r="H7" s="5"/>
      <c r="I7" s="5"/>
      <c r="J7" s="5"/>
      <c r="K7" s="5"/>
      <c r="L7" s="5"/>
      <c r="M7" s="324"/>
      <c r="N7" s="324"/>
      <c r="O7" s="324"/>
      <c r="P7" s="5"/>
      <c r="Q7" s="5"/>
      <c r="R7" s="5"/>
    </row>
    <row r="8" spans="1:18" ht="38.25" customHeight="1">
      <c r="B8" s="192" t="s">
        <v>1173</v>
      </c>
      <c r="C8" s="192" t="s">
        <v>1199</v>
      </c>
      <c r="D8" s="192" t="s">
        <v>1192</v>
      </c>
      <c r="E8" s="192" t="s">
        <v>1175</v>
      </c>
      <c r="F8" s="192" t="s">
        <v>1193</v>
      </c>
      <c r="G8" s="192" t="s">
        <v>1195</v>
      </c>
      <c r="H8" s="192" t="s">
        <v>1194</v>
      </c>
      <c r="I8" s="192" t="s">
        <v>1177</v>
      </c>
      <c r="J8" s="192" t="s">
        <v>1203</v>
      </c>
      <c r="K8" s="192" t="s">
        <v>1202</v>
      </c>
      <c r="L8" s="192" t="s">
        <v>1198</v>
      </c>
      <c r="M8" s="192" t="str">
        <f>CONCATENATE("June 30,"," ",'Drop down options'!B3,"       Fixed Asset value")</f>
        <v>June 30, 2024       Fixed Asset value</v>
      </c>
      <c r="N8" s="192" t="str">
        <f>CONCATENATE("June 30,"," ",'Drop down options'!B2,"       Fixed Asset value")</f>
        <v>June 30, 2025       Fixed Asset value</v>
      </c>
      <c r="O8" s="192" t="str">
        <f>CONCATENATE("June 30"," ",'Drop down options'!B2," ","Accumulated Depreciation")</f>
        <v>June 30 2025 Accumulated Depreciation</v>
      </c>
      <c r="P8" s="192" t="str">
        <f>CONCATENATE("FY"," ",'Drop down options'!B4," ","Depreciation Amount")</f>
        <v>FY 2024-2025 Depreciation Amount</v>
      </c>
      <c r="Q8" s="192" t="s">
        <v>1201</v>
      </c>
      <c r="R8" s="192" t="s">
        <v>1200</v>
      </c>
    </row>
    <row r="9" spans="1:18">
      <c r="B9" s="183"/>
      <c r="C9" s="183"/>
      <c r="D9" s="184"/>
      <c r="E9" s="325" t="s">
        <v>1191</v>
      </c>
      <c r="F9" s="182"/>
      <c r="G9" s="183"/>
      <c r="H9" s="183"/>
      <c r="I9" s="183"/>
      <c r="J9" s="189">
        <f>IFERROR(MAX(0, MIN(Q9, IF(DATE(I9, MATCH(H9, {"January","February","March","April","May","June","July","August","September","October","November","December"}, 0), 1) &gt; DATE(2024, 6, 30), 0, DATEDIF(DATE(I9, MATCH(H9, {"January","February","March","April","May","June","July","August","September","October","November","December"}, 0), 1), DATE(2024, 6, 30), "m")))), 0)</f>
        <v>0</v>
      </c>
      <c r="K9" s="189">
        <f>IFERROR(MAX(0, MIN(Q9, DATEDIF(DATE(I9, MATCH(H9, {"January","February","March","April","May","June","July","August","September","October","November","December"}, 0), 1), DATE(2025, 6, 30), "m"))), 0)</f>
        <v>0</v>
      </c>
      <c r="L9" s="326">
        <f>IFERROR((F9 / G9) / 12, 0)</f>
        <v>0</v>
      </c>
      <c r="M9" s="326">
        <f>F9-(J9*L9)</f>
        <v>0</v>
      </c>
      <c r="N9" s="326">
        <f>F9-(K9*L9)</f>
        <v>0</v>
      </c>
      <c r="O9" s="326">
        <f>F9-N9</f>
        <v>0</v>
      </c>
      <c r="P9" s="193">
        <f>M9-N9</f>
        <v>0</v>
      </c>
      <c r="Q9" s="189">
        <f>G9*12</f>
        <v>0</v>
      </c>
      <c r="R9" s="189">
        <f>IFERROR(INDEX('Drop down options'!$G$1:$G$13, MATCH(H9, 'Drop down options'!$F$1:$F$13, 0)), 0)</f>
        <v>0</v>
      </c>
    </row>
    <row r="10" spans="1:18">
      <c r="B10" s="183"/>
      <c r="C10" s="183"/>
      <c r="D10" s="184"/>
      <c r="E10" s="325" t="s">
        <v>1191</v>
      </c>
      <c r="F10" s="182"/>
      <c r="G10" s="183"/>
      <c r="H10" s="183"/>
      <c r="I10" s="183"/>
      <c r="J10" s="189">
        <f>IFERROR(MAX(0, MIN(Q10, IF(DATE(I10, MATCH(H10, {"January","February","March","April","May","June","July","August","September","October","November","December"}, 0), 1) &gt; DATE(2024, 6, 30), 0, DATEDIF(DATE(I10, MATCH(H10, {"January","February","March","April","May","June","July","August","September","October","November","December"}, 0), 1), DATE(2024, 6, 30), "m")))), 0)</f>
        <v>0</v>
      </c>
      <c r="K10" s="189">
        <f>IFERROR(MAX(0, MIN(Q10, DATEDIF(DATE(I10, MATCH(H10, {"January","February","March","April","May","June","July","August","September","October","November","December"}, 0), 1), DATE(2025, 6, 30), "m"))), 0)</f>
        <v>0</v>
      </c>
      <c r="L10" s="326">
        <f t="shared" ref="L10:L40" si="0">IFERROR((F10 / G10) / 12, 0)</f>
        <v>0</v>
      </c>
      <c r="M10" s="326">
        <f t="shared" ref="M10:M40" si="1">F10-(J10*L10)</f>
        <v>0</v>
      </c>
      <c r="N10" s="326">
        <f t="shared" ref="N10:N40" si="2">F10-(K10*L10)</f>
        <v>0</v>
      </c>
      <c r="O10" s="326">
        <f t="shared" ref="O10:O40" si="3">F10-N10</f>
        <v>0</v>
      </c>
      <c r="P10" s="193">
        <f t="shared" ref="P10:P40" si="4">M10-N10</f>
        <v>0</v>
      </c>
      <c r="Q10" s="189">
        <f t="shared" ref="Q10:Q40" si="5">G10*12</f>
        <v>0</v>
      </c>
      <c r="R10" s="189">
        <f>IFERROR(INDEX('Drop down options'!$G$1:$G$13, MATCH(H10, 'Drop down options'!$F$1:$F$13, 0)), 0)</f>
        <v>0</v>
      </c>
    </row>
    <row r="11" spans="1:18">
      <c r="B11" s="183"/>
      <c r="C11" s="183"/>
      <c r="D11" s="184"/>
      <c r="E11" s="325" t="s">
        <v>1191</v>
      </c>
      <c r="F11" s="182"/>
      <c r="G11" s="183"/>
      <c r="H11" s="183"/>
      <c r="I11" s="183"/>
      <c r="J11" s="189">
        <f>IFERROR(MAX(0, MIN(Q11, IF(DATE(I11, MATCH(H11, {"January","February","March","April","May","June","July","August","September","October","November","December"}, 0), 1) &gt; DATE(2024, 6, 30), 0, DATEDIF(DATE(I11, MATCH(H11, {"January","February","March","April","May","June","July","August","September","October","November","December"}, 0), 1), DATE(2024, 6, 30), "m")))), 0)</f>
        <v>0</v>
      </c>
      <c r="K11" s="189">
        <f>IFERROR(MAX(0, MIN(Q11, DATEDIF(DATE(I11, MATCH(H11, {"January","February","March","April","May","June","July","August","September","October","November","December"}, 0), 1), DATE(2025, 6, 30), "m"))), 0)</f>
        <v>0</v>
      </c>
      <c r="L11" s="326">
        <f t="shared" si="0"/>
        <v>0</v>
      </c>
      <c r="M11" s="326">
        <f t="shared" si="1"/>
        <v>0</v>
      </c>
      <c r="N11" s="326">
        <f t="shared" si="2"/>
        <v>0</v>
      </c>
      <c r="O11" s="326">
        <f t="shared" si="3"/>
        <v>0</v>
      </c>
      <c r="P11" s="193">
        <f t="shared" si="4"/>
        <v>0</v>
      </c>
      <c r="Q11" s="189">
        <f t="shared" si="5"/>
        <v>0</v>
      </c>
      <c r="R11" s="189">
        <f>IFERROR(INDEX('Drop down options'!$G$1:$G$13, MATCH(H11, 'Drop down options'!$F$1:$F$13, 0)), 0)</f>
        <v>0</v>
      </c>
    </row>
    <row r="12" spans="1:18">
      <c r="B12" s="183"/>
      <c r="C12" s="183"/>
      <c r="D12" s="184"/>
      <c r="E12" s="325" t="s">
        <v>1191</v>
      </c>
      <c r="F12" s="182"/>
      <c r="G12" s="183"/>
      <c r="H12" s="183"/>
      <c r="I12" s="183"/>
      <c r="J12" s="189">
        <f>IFERROR(MAX(0, MIN(Q12, IF(DATE(I12, MATCH(H12, {"January","February","March","April","May","June","July","August","September","October","November","December"}, 0), 1) &gt; DATE(2024, 6, 30), 0, DATEDIF(DATE(I12, MATCH(H12, {"January","February","March","April","May","June","July","August","September","October","November","December"}, 0), 1), DATE(2024, 6, 30), "m")))), 0)</f>
        <v>0</v>
      </c>
      <c r="K12" s="189">
        <f>IFERROR(MAX(0, MIN(Q12, DATEDIF(DATE(I12, MATCH(H12, {"January","February","March","April","May","June","July","August","September","October","November","December"}, 0), 1), DATE(2025, 6, 30), "m"))), 0)</f>
        <v>0</v>
      </c>
      <c r="L12" s="326">
        <f t="shared" si="0"/>
        <v>0</v>
      </c>
      <c r="M12" s="326">
        <f t="shared" si="1"/>
        <v>0</v>
      </c>
      <c r="N12" s="326">
        <f t="shared" si="2"/>
        <v>0</v>
      </c>
      <c r="O12" s="326">
        <f t="shared" si="3"/>
        <v>0</v>
      </c>
      <c r="P12" s="193">
        <f t="shared" si="4"/>
        <v>0</v>
      </c>
      <c r="Q12" s="189">
        <f t="shared" si="5"/>
        <v>0</v>
      </c>
      <c r="R12" s="189">
        <f>IFERROR(INDEX('Drop down options'!$G$1:$G$13, MATCH(H12, 'Drop down options'!$F$1:$F$13, 0)), 0)</f>
        <v>0</v>
      </c>
    </row>
    <row r="13" spans="1:18">
      <c r="B13" s="183"/>
      <c r="C13" s="183"/>
      <c r="D13" s="184"/>
      <c r="E13" s="325" t="s">
        <v>1191</v>
      </c>
      <c r="F13" s="182"/>
      <c r="G13" s="183"/>
      <c r="H13" s="183"/>
      <c r="I13" s="183"/>
      <c r="J13" s="189">
        <f>IFERROR(MAX(0, MIN(Q13, IF(DATE(I13, MATCH(H13, {"January","February","March","April","May","June","July","August","September","October","November","December"}, 0), 1) &gt; DATE(2024, 6, 30), 0, DATEDIF(DATE(I13, MATCH(H13, {"January","February","March","April","May","June","July","August","September","October","November","December"}, 0), 1), DATE(2024, 6, 30), "m")))), 0)</f>
        <v>0</v>
      </c>
      <c r="K13" s="189">
        <f>IFERROR(MAX(0, MIN(Q13, DATEDIF(DATE(I13, MATCH(H13, {"January","February","March","April","May","June","July","August","September","October","November","December"}, 0), 1), DATE(2025, 6, 30), "m"))), 0)</f>
        <v>0</v>
      </c>
      <c r="L13" s="326">
        <f t="shared" si="0"/>
        <v>0</v>
      </c>
      <c r="M13" s="326">
        <f t="shared" si="1"/>
        <v>0</v>
      </c>
      <c r="N13" s="326">
        <f t="shared" si="2"/>
        <v>0</v>
      </c>
      <c r="O13" s="326">
        <f t="shared" si="3"/>
        <v>0</v>
      </c>
      <c r="P13" s="193">
        <f t="shared" si="4"/>
        <v>0</v>
      </c>
      <c r="Q13" s="189">
        <f t="shared" si="5"/>
        <v>0</v>
      </c>
      <c r="R13" s="189">
        <f>IFERROR(INDEX('Drop down options'!$G$1:$G$13, MATCH(H13, 'Drop down options'!$F$1:$F$13, 0)), 0)</f>
        <v>0</v>
      </c>
    </row>
    <row r="14" spans="1:18">
      <c r="B14" s="183"/>
      <c r="C14" s="183"/>
      <c r="D14" s="184"/>
      <c r="E14" s="325" t="s">
        <v>1191</v>
      </c>
      <c r="F14" s="182"/>
      <c r="G14" s="183"/>
      <c r="H14" s="183"/>
      <c r="I14" s="183"/>
      <c r="J14" s="189">
        <f>IFERROR(MAX(0, MIN(Q14, IF(DATE(I14, MATCH(H14, {"January","February","March","April","May","June","July","August","September","October","November","December"}, 0), 1) &gt; DATE(2024, 6, 30), 0, DATEDIF(DATE(I14, MATCH(H14, {"January","February","March","April","May","June","July","August","September","October","November","December"}, 0), 1), DATE(2024, 6, 30), "m")))), 0)</f>
        <v>0</v>
      </c>
      <c r="K14" s="189">
        <f>IFERROR(MAX(0, MIN(Q14, DATEDIF(DATE(I14, MATCH(H14, {"January","February","March","April","May","June","July","August","September","October","November","December"}, 0), 1), DATE(2025, 6, 30), "m"))), 0)</f>
        <v>0</v>
      </c>
      <c r="L14" s="326">
        <f t="shared" si="0"/>
        <v>0</v>
      </c>
      <c r="M14" s="326">
        <f t="shared" si="1"/>
        <v>0</v>
      </c>
      <c r="N14" s="326">
        <f t="shared" si="2"/>
        <v>0</v>
      </c>
      <c r="O14" s="326">
        <f t="shared" si="3"/>
        <v>0</v>
      </c>
      <c r="P14" s="193">
        <f t="shared" si="4"/>
        <v>0</v>
      </c>
      <c r="Q14" s="189">
        <f t="shared" si="5"/>
        <v>0</v>
      </c>
      <c r="R14" s="189">
        <f>IFERROR(INDEX('Drop down options'!$G$1:$G$13, MATCH(H14, 'Drop down options'!$F$1:$F$13, 0)), 0)</f>
        <v>0</v>
      </c>
    </row>
    <row r="15" spans="1:18">
      <c r="B15" s="183"/>
      <c r="C15" s="183"/>
      <c r="D15" s="184"/>
      <c r="E15" s="325" t="s">
        <v>1191</v>
      </c>
      <c r="F15" s="182"/>
      <c r="G15" s="183"/>
      <c r="H15" s="183"/>
      <c r="I15" s="183"/>
      <c r="J15" s="189">
        <f>IFERROR(MAX(0, MIN(Q15, IF(DATE(I15, MATCH(H15, {"January","February","March","April","May","June","July","August","September","October","November","December"}, 0), 1) &gt; DATE(2024, 6, 30), 0, DATEDIF(DATE(I15, MATCH(H15, {"January","February","March","April","May","June","July","August","September","October","November","December"}, 0), 1), DATE(2024, 6, 30), "m")))), 0)</f>
        <v>0</v>
      </c>
      <c r="K15" s="189">
        <f>IFERROR(MAX(0, MIN(Q15, DATEDIF(DATE(I15, MATCH(H15, {"January","February","March","April","May","June","July","August","September","October","November","December"}, 0), 1), DATE(2025, 6, 30), "m"))), 0)</f>
        <v>0</v>
      </c>
      <c r="L15" s="326">
        <f t="shared" si="0"/>
        <v>0</v>
      </c>
      <c r="M15" s="326">
        <f t="shared" si="1"/>
        <v>0</v>
      </c>
      <c r="N15" s="326">
        <f t="shared" si="2"/>
        <v>0</v>
      </c>
      <c r="O15" s="326">
        <f t="shared" si="3"/>
        <v>0</v>
      </c>
      <c r="P15" s="193">
        <f t="shared" si="4"/>
        <v>0</v>
      </c>
      <c r="Q15" s="189">
        <f t="shared" si="5"/>
        <v>0</v>
      </c>
      <c r="R15" s="189">
        <f>IFERROR(INDEX('Drop down options'!$G$1:$G$13, MATCH(H15, 'Drop down options'!$F$1:$F$13, 0)), 0)</f>
        <v>0</v>
      </c>
    </row>
    <row r="16" spans="1:18">
      <c r="B16" s="183"/>
      <c r="C16" s="183"/>
      <c r="D16" s="184"/>
      <c r="E16" s="325" t="s">
        <v>1191</v>
      </c>
      <c r="F16" s="182"/>
      <c r="G16" s="183"/>
      <c r="H16" s="183"/>
      <c r="I16" s="183"/>
      <c r="J16" s="189">
        <f>IFERROR(MAX(0, MIN(Q16, IF(DATE(I16, MATCH(H16, {"January","February","March","April","May","June","July","August","September","October","November","December"}, 0), 1) &gt; DATE(2024, 6, 30), 0, DATEDIF(DATE(I16, MATCH(H16, {"January","February","March","April","May","June","July","August","September","October","November","December"}, 0), 1), DATE(2024, 6, 30), "m")))), 0)</f>
        <v>0</v>
      </c>
      <c r="K16" s="189">
        <f>IFERROR(MAX(0, MIN(Q16, DATEDIF(DATE(I16, MATCH(H16, {"January","February","March","April","May","June","July","August","September","October","November","December"}, 0), 1), DATE(2025, 6, 30), "m"))), 0)</f>
        <v>0</v>
      </c>
      <c r="L16" s="326">
        <f t="shared" si="0"/>
        <v>0</v>
      </c>
      <c r="M16" s="326">
        <f t="shared" si="1"/>
        <v>0</v>
      </c>
      <c r="N16" s="326">
        <f t="shared" si="2"/>
        <v>0</v>
      </c>
      <c r="O16" s="326">
        <f t="shared" si="3"/>
        <v>0</v>
      </c>
      <c r="P16" s="193">
        <f t="shared" si="4"/>
        <v>0</v>
      </c>
      <c r="Q16" s="189">
        <f t="shared" si="5"/>
        <v>0</v>
      </c>
      <c r="R16" s="189">
        <f>IFERROR(INDEX('Drop down options'!$G$1:$G$13, MATCH(H16, 'Drop down options'!$F$1:$F$13, 0)), 0)</f>
        <v>0</v>
      </c>
    </row>
    <row r="17" spans="2:18">
      <c r="B17" s="183"/>
      <c r="C17" s="183"/>
      <c r="D17" s="184"/>
      <c r="E17" s="325" t="s">
        <v>1191</v>
      </c>
      <c r="F17" s="182"/>
      <c r="G17" s="183"/>
      <c r="H17" s="183"/>
      <c r="I17" s="183"/>
      <c r="J17" s="189">
        <f>IFERROR(MAX(0, MIN(Q17, IF(DATE(I17, MATCH(H17, {"January","February","March","April","May","June","July","August","September","October","November","December"}, 0), 1) &gt; DATE(2024, 6, 30), 0, DATEDIF(DATE(I17, MATCH(H17, {"January","February","March","April","May","June","July","August","September","October","November","December"}, 0), 1), DATE(2024, 6, 30), "m")))), 0)</f>
        <v>0</v>
      </c>
      <c r="K17" s="189">
        <f>IFERROR(MAX(0, MIN(Q17, DATEDIF(DATE(I17, MATCH(H17, {"January","February","March","April","May","June","July","August","September","October","November","December"}, 0), 1), DATE(2025, 6, 30), "m"))), 0)</f>
        <v>0</v>
      </c>
      <c r="L17" s="326">
        <f t="shared" si="0"/>
        <v>0</v>
      </c>
      <c r="M17" s="326">
        <f t="shared" si="1"/>
        <v>0</v>
      </c>
      <c r="N17" s="326">
        <f t="shared" si="2"/>
        <v>0</v>
      </c>
      <c r="O17" s="326">
        <f t="shared" si="3"/>
        <v>0</v>
      </c>
      <c r="P17" s="193">
        <f t="shared" si="4"/>
        <v>0</v>
      </c>
      <c r="Q17" s="189">
        <f t="shared" si="5"/>
        <v>0</v>
      </c>
      <c r="R17" s="189">
        <f>IFERROR(INDEX('Drop down options'!$G$1:$G$13, MATCH(H17, 'Drop down options'!$F$1:$F$13, 0)), 0)</f>
        <v>0</v>
      </c>
    </row>
    <row r="18" spans="2:18">
      <c r="B18" s="183"/>
      <c r="C18" s="183"/>
      <c r="D18" s="184"/>
      <c r="E18" s="325" t="s">
        <v>1191</v>
      </c>
      <c r="F18" s="182"/>
      <c r="G18" s="183"/>
      <c r="H18" s="183"/>
      <c r="I18" s="183"/>
      <c r="J18" s="189">
        <f>IFERROR(MAX(0, MIN(Q18, IF(DATE(I18, MATCH(H18, {"January","February","March","April","May","June","July","August","September","October","November","December"}, 0), 1) &gt; DATE(2024, 6, 30), 0, DATEDIF(DATE(I18, MATCH(H18, {"January","February","March","April","May","June","July","August","September","October","November","December"}, 0), 1), DATE(2024, 6, 30), "m")))), 0)</f>
        <v>0</v>
      </c>
      <c r="K18" s="189">
        <f>IFERROR(MAX(0, MIN(Q18, DATEDIF(DATE(I18, MATCH(H18, {"January","February","March","April","May","June","July","August","September","October","November","December"}, 0), 1), DATE(2025, 6, 30), "m"))), 0)</f>
        <v>0</v>
      </c>
      <c r="L18" s="326">
        <f t="shared" si="0"/>
        <v>0</v>
      </c>
      <c r="M18" s="326">
        <f t="shared" si="1"/>
        <v>0</v>
      </c>
      <c r="N18" s="326">
        <f t="shared" si="2"/>
        <v>0</v>
      </c>
      <c r="O18" s="326">
        <f t="shared" si="3"/>
        <v>0</v>
      </c>
      <c r="P18" s="193">
        <f t="shared" si="4"/>
        <v>0</v>
      </c>
      <c r="Q18" s="189">
        <f t="shared" si="5"/>
        <v>0</v>
      </c>
      <c r="R18" s="189">
        <f>IFERROR(INDEX('Drop down options'!$G$1:$G$13, MATCH(H18, 'Drop down options'!$F$1:$F$13, 0)), 0)</f>
        <v>0</v>
      </c>
    </row>
    <row r="19" spans="2:18">
      <c r="B19" s="183"/>
      <c r="C19" s="183"/>
      <c r="D19" s="184"/>
      <c r="E19" s="325" t="s">
        <v>1191</v>
      </c>
      <c r="F19" s="182"/>
      <c r="G19" s="183"/>
      <c r="H19" s="183"/>
      <c r="I19" s="183"/>
      <c r="J19" s="189">
        <f>IFERROR(MAX(0, MIN(Q19, IF(DATE(I19, MATCH(H19, {"January","February","March","April","May","June","July","August","September","October","November","December"}, 0), 1) &gt; DATE(2024, 6, 30), 0, DATEDIF(DATE(I19, MATCH(H19, {"January","February","March","April","May","June","July","August","September","October","November","December"}, 0), 1), DATE(2024, 6, 30), "m")))), 0)</f>
        <v>0</v>
      </c>
      <c r="K19" s="189">
        <f>IFERROR(MAX(0, MIN(Q19, DATEDIF(DATE(I19, MATCH(H19, {"January","February","March","April","May","June","July","August","September","October","November","December"}, 0), 1), DATE(2025, 6, 30), "m"))), 0)</f>
        <v>0</v>
      </c>
      <c r="L19" s="326">
        <f t="shared" si="0"/>
        <v>0</v>
      </c>
      <c r="M19" s="326">
        <f t="shared" si="1"/>
        <v>0</v>
      </c>
      <c r="N19" s="326">
        <f t="shared" si="2"/>
        <v>0</v>
      </c>
      <c r="O19" s="326">
        <f t="shared" si="3"/>
        <v>0</v>
      </c>
      <c r="P19" s="193">
        <f t="shared" si="4"/>
        <v>0</v>
      </c>
      <c r="Q19" s="189">
        <f t="shared" si="5"/>
        <v>0</v>
      </c>
      <c r="R19" s="189">
        <f>IFERROR(INDEX('Drop down options'!$G$1:$G$13, MATCH(H19, 'Drop down options'!$F$1:$F$13, 0)), 0)</f>
        <v>0</v>
      </c>
    </row>
    <row r="20" spans="2:18">
      <c r="B20" s="183"/>
      <c r="C20" s="183"/>
      <c r="D20" s="184"/>
      <c r="E20" s="325" t="s">
        <v>1191</v>
      </c>
      <c r="F20" s="182"/>
      <c r="G20" s="183"/>
      <c r="H20" s="183"/>
      <c r="I20" s="183"/>
      <c r="J20" s="189">
        <f>IFERROR(MAX(0, MIN(Q20, IF(DATE(I20, MATCH(H20, {"January","February","March","April","May","June","July","August","September","October","November","December"}, 0), 1) &gt; DATE(2024, 6, 30), 0, DATEDIF(DATE(I20, MATCH(H20, {"January","February","March","April","May","June","July","August","September","October","November","December"}, 0), 1), DATE(2024, 6, 30), "m")))), 0)</f>
        <v>0</v>
      </c>
      <c r="K20" s="189">
        <f>IFERROR(MAX(0, MIN(Q20, DATEDIF(DATE(I20, MATCH(H20, {"January","February","March","April","May","June","July","August","September","October","November","December"}, 0), 1), DATE(2025, 6, 30), "m"))), 0)</f>
        <v>0</v>
      </c>
      <c r="L20" s="326">
        <f t="shared" si="0"/>
        <v>0</v>
      </c>
      <c r="M20" s="326">
        <f t="shared" si="1"/>
        <v>0</v>
      </c>
      <c r="N20" s="326">
        <f t="shared" si="2"/>
        <v>0</v>
      </c>
      <c r="O20" s="326">
        <f t="shared" si="3"/>
        <v>0</v>
      </c>
      <c r="P20" s="193">
        <f t="shared" si="4"/>
        <v>0</v>
      </c>
      <c r="Q20" s="189">
        <f t="shared" si="5"/>
        <v>0</v>
      </c>
      <c r="R20" s="189">
        <f>IFERROR(INDEX('Drop down options'!$G$1:$G$13, MATCH(H20, 'Drop down options'!$F$1:$F$13, 0)), 0)</f>
        <v>0</v>
      </c>
    </row>
    <row r="21" spans="2:18">
      <c r="B21" s="183"/>
      <c r="C21" s="183"/>
      <c r="D21" s="184"/>
      <c r="E21" s="325" t="s">
        <v>1191</v>
      </c>
      <c r="F21" s="182"/>
      <c r="G21" s="183"/>
      <c r="H21" s="183"/>
      <c r="I21" s="183"/>
      <c r="J21" s="189">
        <f>IFERROR(MAX(0, MIN(Q21, IF(DATE(I21, MATCH(H21, {"January","February","March","April","May","June","July","August","September","October","November","December"}, 0), 1) &gt; DATE(2024, 6, 30), 0, DATEDIF(DATE(I21, MATCH(H21, {"January","February","March","April","May","June","July","August","September","October","November","December"}, 0), 1), DATE(2024, 6, 30), "m")))), 0)</f>
        <v>0</v>
      </c>
      <c r="K21" s="189">
        <f>IFERROR(MAX(0, MIN(Q21, DATEDIF(DATE(I21, MATCH(H21, {"January","February","March","April","May","June","July","August","September","October","November","December"}, 0), 1), DATE(2025, 6, 30), "m"))), 0)</f>
        <v>0</v>
      </c>
      <c r="L21" s="326">
        <f t="shared" si="0"/>
        <v>0</v>
      </c>
      <c r="M21" s="326">
        <f t="shared" si="1"/>
        <v>0</v>
      </c>
      <c r="N21" s="326">
        <f t="shared" si="2"/>
        <v>0</v>
      </c>
      <c r="O21" s="326">
        <f t="shared" si="3"/>
        <v>0</v>
      </c>
      <c r="P21" s="193">
        <f t="shared" si="4"/>
        <v>0</v>
      </c>
      <c r="Q21" s="189">
        <f t="shared" si="5"/>
        <v>0</v>
      </c>
      <c r="R21" s="189">
        <f>IFERROR(INDEX('Drop down options'!$G$1:$G$13, MATCH(H21, 'Drop down options'!$F$1:$F$13, 0)), 0)</f>
        <v>0</v>
      </c>
    </row>
    <row r="22" spans="2:18">
      <c r="B22" s="183"/>
      <c r="C22" s="183"/>
      <c r="D22" s="184"/>
      <c r="E22" s="325" t="s">
        <v>1191</v>
      </c>
      <c r="F22" s="182"/>
      <c r="G22" s="183"/>
      <c r="H22" s="183"/>
      <c r="I22" s="183"/>
      <c r="J22" s="189">
        <f>IFERROR(MAX(0, MIN(Q22, IF(DATE(I22, MATCH(H22, {"January","February","March","April","May","June","July","August","September","October","November","December"}, 0), 1) &gt; DATE(2024, 6, 30), 0, DATEDIF(DATE(I22, MATCH(H22, {"January","February","March","April","May","June","July","August","September","October","November","December"}, 0), 1), DATE(2024, 6, 30), "m")))), 0)</f>
        <v>0</v>
      </c>
      <c r="K22" s="189">
        <f>IFERROR(MAX(0, MIN(Q22, DATEDIF(DATE(I22, MATCH(H22, {"January","February","March","April","May","June","July","August","September","October","November","December"}, 0), 1), DATE(2025, 6, 30), "m"))), 0)</f>
        <v>0</v>
      </c>
      <c r="L22" s="326">
        <f t="shared" si="0"/>
        <v>0</v>
      </c>
      <c r="M22" s="326">
        <f t="shared" si="1"/>
        <v>0</v>
      </c>
      <c r="N22" s="326">
        <f t="shared" si="2"/>
        <v>0</v>
      </c>
      <c r="O22" s="326">
        <f t="shared" si="3"/>
        <v>0</v>
      </c>
      <c r="P22" s="193">
        <f t="shared" si="4"/>
        <v>0</v>
      </c>
      <c r="Q22" s="189">
        <f t="shared" si="5"/>
        <v>0</v>
      </c>
      <c r="R22" s="189">
        <f>IFERROR(INDEX('Drop down options'!$G$1:$G$13, MATCH(H22, 'Drop down options'!$F$1:$F$13, 0)), 0)</f>
        <v>0</v>
      </c>
    </row>
    <row r="23" spans="2:18">
      <c r="B23" s="183"/>
      <c r="C23" s="183"/>
      <c r="D23" s="184"/>
      <c r="E23" s="325" t="s">
        <v>1191</v>
      </c>
      <c r="F23" s="182"/>
      <c r="G23" s="183"/>
      <c r="H23" s="183"/>
      <c r="I23" s="183"/>
      <c r="J23" s="189">
        <f>IFERROR(MAX(0, MIN(Q23, IF(DATE(I23, MATCH(H23, {"January","February","March","April","May","June","July","August","September","October","November","December"}, 0), 1) &gt; DATE(2024, 6, 30), 0, DATEDIF(DATE(I23, MATCH(H23, {"January","February","March","April","May","June","July","August","September","October","November","December"}, 0), 1), DATE(2024, 6, 30), "m")))), 0)</f>
        <v>0</v>
      </c>
      <c r="K23" s="189">
        <f>IFERROR(MAX(0, MIN(Q23, DATEDIF(DATE(I23, MATCH(H23, {"January","February","March","April","May","June","July","August","September","October","November","December"}, 0), 1), DATE(2025, 6, 30), "m"))), 0)</f>
        <v>0</v>
      </c>
      <c r="L23" s="326">
        <f t="shared" si="0"/>
        <v>0</v>
      </c>
      <c r="M23" s="326">
        <f t="shared" si="1"/>
        <v>0</v>
      </c>
      <c r="N23" s="326">
        <f t="shared" si="2"/>
        <v>0</v>
      </c>
      <c r="O23" s="326">
        <f t="shared" si="3"/>
        <v>0</v>
      </c>
      <c r="P23" s="193">
        <f t="shared" si="4"/>
        <v>0</v>
      </c>
      <c r="Q23" s="189">
        <f t="shared" si="5"/>
        <v>0</v>
      </c>
      <c r="R23" s="189">
        <f>IFERROR(INDEX('Drop down options'!$G$1:$G$13, MATCH(H23, 'Drop down options'!$F$1:$F$13, 0)), 0)</f>
        <v>0</v>
      </c>
    </row>
    <row r="24" spans="2:18">
      <c r="B24" s="183"/>
      <c r="C24" s="183"/>
      <c r="D24" s="184"/>
      <c r="E24" s="325" t="s">
        <v>1191</v>
      </c>
      <c r="F24" s="182"/>
      <c r="G24" s="183"/>
      <c r="H24" s="183"/>
      <c r="I24" s="183"/>
      <c r="J24" s="189">
        <f>IFERROR(MAX(0, MIN(Q24, IF(DATE(I24, MATCH(H24, {"January","February","March","April","May","June","July","August","September","October","November","December"}, 0), 1) &gt; DATE(2024, 6, 30), 0, DATEDIF(DATE(I24, MATCH(H24, {"January","February","March","April","May","June","July","August","September","October","November","December"}, 0), 1), DATE(2024, 6, 30), "m")))), 0)</f>
        <v>0</v>
      </c>
      <c r="K24" s="189">
        <f>IFERROR(MAX(0, MIN(Q24, DATEDIF(DATE(I24, MATCH(H24, {"January","February","March","April","May","June","July","August","September","October","November","December"}, 0), 1), DATE(2025, 6, 30), "m"))), 0)</f>
        <v>0</v>
      </c>
      <c r="L24" s="326">
        <f t="shared" si="0"/>
        <v>0</v>
      </c>
      <c r="M24" s="326">
        <f t="shared" si="1"/>
        <v>0</v>
      </c>
      <c r="N24" s="326">
        <f t="shared" si="2"/>
        <v>0</v>
      </c>
      <c r="O24" s="326">
        <f t="shared" si="3"/>
        <v>0</v>
      </c>
      <c r="P24" s="193">
        <f t="shared" si="4"/>
        <v>0</v>
      </c>
      <c r="Q24" s="189">
        <f t="shared" si="5"/>
        <v>0</v>
      </c>
      <c r="R24" s="189">
        <f>IFERROR(INDEX('Drop down options'!$G$1:$G$13, MATCH(H24, 'Drop down options'!$F$1:$F$13, 0)), 0)</f>
        <v>0</v>
      </c>
    </row>
    <row r="25" spans="2:18">
      <c r="B25" s="183"/>
      <c r="C25" s="183"/>
      <c r="D25" s="184"/>
      <c r="E25" s="325" t="s">
        <v>1191</v>
      </c>
      <c r="F25" s="182"/>
      <c r="G25" s="183"/>
      <c r="H25" s="183"/>
      <c r="I25" s="183"/>
      <c r="J25" s="189">
        <f>IFERROR(MAX(0, MIN(Q25, IF(DATE(I25, MATCH(H25, {"January","February","March","April","May","June","July","August","September","October","November","December"}, 0), 1) &gt; DATE(2024, 6, 30), 0, DATEDIF(DATE(I25, MATCH(H25, {"January","February","March","April","May","June","July","August","September","October","November","December"}, 0), 1), DATE(2024, 6, 30), "m")))), 0)</f>
        <v>0</v>
      </c>
      <c r="K25" s="189">
        <f>IFERROR(MAX(0, MIN(Q25, DATEDIF(DATE(I25, MATCH(H25, {"January","February","March","April","May","June","July","August","September","October","November","December"}, 0), 1), DATE(2025, 6, 30), "m"))), 0)</f>
        <v>0</v>
      </c>
      <c r="L25" s="326">
        <f t="shared" si="0"/>
        <v>0</v>
      </c>
      <c r="M25" s="326">
        <f t="shared" si="1"/>
        <v>0</v>
      </c>
      <c r="N25" s="326">
        <f t="shared" si="2"/>
        <v>0</v>
      </c>
      <c r="O25" s="326">
        <f t="shared" si="3"/>
        <v>0</v>
      </c>
      <c r="P25" s="193">
        <f t="shared" si="4"/>
        <v>0</v>
      </c>
      <c r="Q25" s="189">
        <f t="shared" si="5"/>
        <v>0</v>
      </c>
      <c r="R25" s="189">
        <f>IFERROR(INDEX('Drop down options'!$G$1:$G$13, MATCH(H25, 'Drop down options'!$F$1:$F$13, 0)), 0)</f>
        <v>0</v>
      </c>
    </row>
    <row r="26" spans="2:18">
      <c r="B26" s="183"/>
      <c r="C26" s="183"/>
      <c r="D26" s="184"/>
      <c r="E26" s="325" t="s">
        <v>1191</v>
      </c>
      <c r="F26" s="182"/>
      <c r="G26" s="183"/>
      <c r="H26" s="183"/>
      <c r="I26" s="183"/>
      <c r="J26" s="189">
        <f>IFERROR(MAX(0, MIN(Q26, IF(DATE(I26, MATCH(H26, {"January","February","March","April","May","June","July","August","September","October","November","December"}, 0), 1) &gt; DATE(2024, 6, 30), 0, DATEDIF(DATE(I26, MATCH(H26, {"January","February","March","April","May","June","July","August","September","October","November","December"}, 0), 1), DATE(2024, 6, 30), "m")))), 0)</f>
        <v>0</v>
      </c>
      <c r="K26" s="189">
        <f>IFERROR(MAX(0, MIN(Q26, DATEDIF(DATE(I26, MATCH(H26, {"January","February","March","April","May","June","July","August","September","October","November","December"}, 0), 1), DATE(2025, 6, 30), "m"))), 0)</f>
        <v>0</v>
      </c>
      <c r="L26" s="326">
        <f t="shared" si="0"/>
        <v>0</v>
      </c>
      <c r="M26" s="326">
        <f t="shared" si="1"/>
        <v>0</v>
      </c>
      <c r="N26" s="326">
        <f t="shared" si="2"/>
        <v>0</v>
      </c>
      <c r="O26" s="326">
        <f t="shared" si="3"/>
        <v>0</v>
      </c>
      <c r="P26" s="193">
        <f t="shared" si="4"/>
        <v>0</v>
      </c>
      <c r="Q26" s="189">
        <f t="shared" si="5"/>
        <v>0</v>
      </c>
      <c r="R26" s="189">
        <f>IFERROR(INDEX('Drop down options'!$G$1:$G$13, MATCH(H26, 'Drop down options'!$F$1:$F$13, 0)), 0)</f>
        <v>0</v>
      </c>
    </row>
    <row r="27" spans="2:18">
      <c r="B27" s="183"/>
      <c r="C27" s="183"/>
      <c r="D27" s="184"/>
      <c r="E27" s="325" t="s">
        <v>1191</v>
      </c>
      <c r="F27" s="182"/>
      <c r="G27" s="183"/>
      <c r="H27" s="183"/>
      <c r="I27" s="183"/>
      <c r="J27" s="189">
        <f>IFERROR(MAX(0, MIN(Q27, IF(DATE(I27, MATCH(H27, {"January","February","March","April","May","June","July","August","September","October","November","December"}, 0), 1) &gt; DATE(2024, 6, 30), 0, DATEDIF(DATE(I27, MATCH(H27, {"January","February","March","April","May","June","July","August","September","October","November","December"}, 0), 1), DATE(2024, 6, 30), "m")))), 0)</f>
        <v>0</v>
      </c>
      <c r="K27" s="189">
        <f>IFERROR(MAX(0, MIN(Q27, DATEDIF(DATE(I27, MATCH(H27, {"January","February","March","April","May","June","July","August","September","October","November","December"}, 0), 1), DATE(2025, 6, 30), "m"))), 0)</f>
        <v>0</v>
      </c>
      <c r="L27" s="326">
        <f t="shared" si="0"/>
        <v>0</v>
      </c>
      <c r="M27" s="326">
        <f t="shared" si="1"/>
        <v>0</v>
      </c>
      <c r="N27" s="326">
        <f t="shared" si="2"/>
        <v>0</v>
      </c>
      <c r="O27" s="326">
        <f t="shared" si="3"/>
        <v>0</v>
      </c>
      <c r="P27" s="193">
        <f t="shared" si="4"/>
        <v>0</v>
      </c>
      <c r="Q27" s="189">
        <f t="shared" si="5"/>
        <v>0</v>
      </c>
      <c r="R27" s="189">
        <f>IFERROR(INDEX('Drop down options'!$G$1:$G$13, MATCH(H27, 'Drop down options'!$F$1:$F$13, 0)), 0)</f>
        <v>0</v>
      </c>
    </row>
    <row r="28" spans="2:18">
      <c r="B28" s="183"/>
      <c r="C28" s="183"/>
      <c r="D28" s="184"/>
      <c r="E28" s="325" t="s">
        <v>1191</v>
      </c>
      <c r="F28" s="182"/>
      <c r="G28" s="183"/>
      <c r="H28" s="183"/>
      <c r="I28" s="183"/>
      <c r="J28" s="189">
        <f>IFERROR(MAX(0, MIN(Q28, IF(DATE(I28, MATCH(H28, {"January","February","March","April","May","June","July","August","September","October","November","December"}, 0), 1) &gt; DATE(2024, 6, 30), 0, DATEDIF(DATE(I28, MATCH(H28, {"January","February","March","April","May","June","July","August","September","October","November","December"}, 0), 1), DATE(2024, 6, 30), "m")))), 0)</f>
        <v>0</v>
      </c>
      <c r="K28" s="189">
        <f>IFERROR(MAX(0, MIN(Q28, DATEDIF(DATE(I28, MATCH(H28, {"January","February","March","April","May","June","July","August","September","October","November","December"}, 0), 1), DATE(2025, 6, 30), "m"))), 0)</f>
        <v>0</v>
      </c>
      <c r="L28" s="326">
        <f t="shared" si="0"/>
        <v>0</v>
      </c>
      <c r="M28" s="326">
        <f t="shared" si="1"/>
        <v>0</v>
      </c>
      <c r="N28" s="326">
        <f t="shared" si="2"/>
        <v>0</v>
      </c>
      <c r="O28" s="326">
        <f t="shared" si="3"/>
        <v>0</v>
      </c>
      <c r="P28" s="193">
        <f t="shared" si="4"/>
        <v>0</v>
      </c>
      <c r="Q28" s="189">
        <f t="shared" si="5"/>
        <v>0</v>
      </c>
      <c r="R28" s="189">
        <f>IFERROR(INDEX('Drop down options'!$G$1:$G$13, MATCH(H28, 'Drop down options'!$F$1:$F$13, 0)), 0)</f>
        <v>0</v>
      </c>
    </row>
    <row r="29" spans="2:18">
      <c r="B29" s="183"/>
      <c r="C29" s="183"/>
      <c r="D29" s="184"/>
      <c r="E29" s="325" t="s">
        <v>1191</v>
      </c>
      <c r="F29" s="182"/>
      <c r="G29" s="183"/>
      <c r="H29" s="183"/>
      <c r="I29" s="183"/>
      <c r="J29" s="189">
        <f>IFERROR(MAX(0, MIN(Q29, IF(DATE(I29, MATCH(H29, {"January","February","March","April","May","June","July","August","September","October","November","December"}, 0), 1) &gt; DATE(2024, 6, 30), 0, DATEDIF(DATE(I29, MATCH(H29, {"January","February","March","April","May","June","July","August","September","October","November","December"}, 0), 1), DATE(2024, 6, 30), "m")))), 0)</f>
        <v>0</v>
      </c>
      <c r="K29" s="189">
        <f>IFERROR(MAX(0, MIN(Q29, DATEDIF(DATE(I29, MATCH(H29, {"January","February","March","April","May","June","July","August","September","October","November","December"}, 0), 1), DATE(2025, 6, 30), "m"))), 0)</f>
        <v>0</v>
      </c>
      <c r="L29" s="326">
        <f t="shared" si="0"/>
        <v>0</v>
      </c>
      <c r="M29" s="326">
        <f t="shared" si="1"/>
        <v>0</v>
      </c>
      <c r="N29" s="326">
        <f t="shared" si="2"/>
        <v>0</v>
      </c>
      <c r="O29" s="326">
        <f t="shared" si="3"/>
        <v>0</v>
      </c>
      <c r="P29" s="193">
        <f t="shared" si="4"/>
        <v>0</v>
      </c>
      <c r="Q29" s="189">
        <f t="shared" si="5"/>
        <v>0</v>
      </c>
      <c r="R29" s="189">
        <f>IFERROR(INDEX('Drop down options'!$G$1:$G$13, MATCH(H29, 'Drop down options'!$F$1:$F$13, 0)), 0)</f>
        <v>0</v>
      </c>
    </row>
    <row r="30" spans="2:18">
      <c r="B30" s="183"/>
      <c r="C30" s="183"/>
      <c r="D30" s="184"/>
      <c r="E30" s="325" t="s">
        <v>1191</v>
      </c>
      <c r="F30" s="182"/>
      <c r="G30" s="183"/>
      <c r="H30" s="183"/>
      <c r="I30" s="183"/>
      <c r="J30" s="189">
        <f>IFERROR(MAX(0, MIN(Q30, IF(DATE(I30, MATCH(H30, {"January","February","March","April","May","June","July","August","September","October","November","December"}, 0), 1) &gt; DATE(2024, 6, 30), 0, DATEDIF(DATE(I30, MATCH(H30, {"January","February","March","April","May","June","July","August","September","October","November","December"}, 0), 1), DATE(2024, 6, 30), "m")))), 0)</f>
        <v>0</v>
      </c>
      <c r="K30" s="189">
        <f>IFERROR(MAX(0, MIN(Q30, DATEDIF(DATE(I30, MATCH(H30, {"January","February","March","April","May","June","July","August","September","October","November","December"}, 0), 1), DATE(2025, 6, 30), "m"))), 0)</f>
        <v>0</v>
      </c>
      <c r="L30" s="326">
        <f t="shared" si="0"/>
        <v>0</v>
      </c>
      <c r="M30" s="326">
        <f t="shared" si="1"/>
        <v>0</v>
      </c>
      <c r="N30" s="326">
        <f t="shared" si="2"/>
        <v>0</v>
      </c>
      <c r="O30" s="326">
        <f t="shared" si="3"/>
        <v>0</v>
      </c>
      <c r="P30" s="193">
        <f t="shared" si="4"/>
        <v>0</v>
      </c>
      <c r="Q30" s="189">
        <f t="shared" si="5"/>
        <v>0</v>
      </c>
      <c r="R30" s="189">
        <f>IFERROR(INDEX('Drop down options'!$G$1:$G$13, MATCH(H30, 'Drop down options'!$F$1:$F$13, 0)), 0)</f>
        <v>0</v>
      </c>
    </row>
    <row r="31" spans="2:18">
      <c r="B31" s="183"/>
      <c r="C31" s="183"/>
      <c r="D31" s="184"/>
      <c r="E31" s="325" t="s">
        <v>1191</v>
      </c>
      <c r="F31" s="182"/>
      <c r="G31" s="183"/>
      <c r="H31" s="183"/>
      <c r="I31" s="183"/>
      <c r="J31" s="189">
        <f>IFERROR(MAX(0, MIN(Q31, IF(DATE(I31, MATCH(H31, {"January","February","March","April","May","June","July","August","September","October","November","December"}, 0), 1) &gt; DATE(2024, 6, 30), 0, DATEDIF(DATE(I31, MATCH(H31, {"January","February","March","April","May","June","July","August","September","October","November","December"}, 0), 1), DATE(2024, 6, 30), "m")))), 0)</f>
        <v>0</v>
      </c>
      <c r="K31" s="189">
        <f>IFERROR(MAX(0, MIN(Q31, DATEDIF(DATE(I31, MATCH(H31, {"January","February","March","April","May","June","July","August","September","October","November","December"}, 0), 1), DATE(2025, 6, 30), "m"))), 0)</f>
        <v>0</v>
      </c>
      <c r="L31" s="326">
        <f t="shared" si="0"/>
        <v>0</v>
      </c>
      <c r="M31" s="326">
        <f t="shared" si="1"/>
        <v>0</v>
      </c>
      <c r="N31" s="326">
        <f t="shared" si="2"/>
        <v>0</v>
      </c>
      <c r="O31" s="326">
        <f t="shared" si="3"/>
        <v>0</v>
      </c>
      <c r="P31" s="193">
        <f t="shared" si="4"/>
        <v>0</v>
      </c>
      <c r="Q31" s="189">
        <f t="shared" si="5"/>
        <v>0</v>
      </c>
      <c r="R31" s="189">
        <f>IFERROR(INDEX('Drop down options'!$G$1:$G$13, MATCH(H31, 'Drop down options'!$F$1:$F$13, 0)), 0)</f>
        <v>0</v>
      </c>
    </row>
    <row r="32" spans="2:18">
      <c r="B32" s="183"/>
      <c r="C32" s="183"/>
      <c r="D32" s="184"/>
      <c r="E32" s="325" t="s">
        <v>1191</v>
      </c>
      <c r="F32" s="182"/>
      <c r="G32" s="183"/>
      <c r="H32" s="183"/>
      <c r="I32" s="183"/>
      <c r="J32" s="189">
        <f>IFERROR(MAX(0, MIN(Q32, IF(DATE(I32, MATCH(H32, {"January","February","March","April","May","June","July","August","September","October","November","December"}, 0), 1) &gt; DATE(2024, 6, 30), 0, DATEDIF(DATE(I32, MATCH(H32, {"January","February","March","April","May","June","July","August","September","October","November","December"}, 0), 1), DATE(2024, 6, 30), "m")))), 0)</f>
        <v>0</v>
      </c>
      <c r="K32" s="189">
        <f>IFERROR(MAX(0, MIN(Q32, DATEDIF(DATE(I32, MATCH(H32, {"January","February","March","April","May","June","July","August","September","October","November","December"}, 0), 1), DATE(2025, 6, 30), "m"))), 0)</f>
        <v>0</v>
      </c>
      <c r="L32" s="326">
        <f t="shared" si="0"/>
        <v>0</v>
      </c>
      <c r="M32" s="326">
        <f t="shared" si="1"/>
        <v>0</v>
      </c>
      <c r="N32" s="326">
        <f t="shared" si="2"/>
        <v>0</v>
      </c>
      <c r="O32" s="326">
        <f t="shared" si="3"/>
        <v>0</v>
      </c>
      <c r="P32" s="193">
        <f t="shared" si="4"/>
        <v>0</v>
      </c>
      <c r="Q32" s="189">
        <f t="shared" si="5"/>
        <v>0</v>
      </c>
      <c r="R32" s="189">
        <f>IFERROR(INDEX('Drop down options'!$G$1:$G$13, MATCH(H32, 'Drop down options'!$F$1:$F$13, 0)), 0)</f>
        <v>0</v>
      </c>
    </row>
    <row r="33" spans="2:18">
      <c r="B33" s="183"/>
      <c r="C33" s="183"/>
      <c r="D33" s="184"/>
      <c r="E33" s="325" t="s">
        <v>1191</v>
      </c>
      <c r="F33" s="182"/>
      <c r="G33" s="183"/>
      <c r="H33" s="183"/>
      <c r="I33" s="183"/>
      <c r="J33" s="189">
        <f>IFERROR(MAX(0, MIN(Q33, IF(DATE(I33, MATCH(H33, {"January","February","March","April","May","June","July","August","September","October","November","December"}, 0), 1) &gt; DATE(2024, 6, 30), 0, DATEDIF(DATE(I33, MATCH(H33, {"January","February","March","April","May","June","July","August","September","October","November","December"}, 0), 1), DATE(2024, 6, 30), "m")))), 0)</f>
        <v>0</v>
      </c>
      <c r="K33" s="189">
        <f>IFERROR(MAX(0, MIN(Q33, DATEDIF(DATE(I33, MATCH(H33, {"January","February","March","April","May","June","July","August","September","October","November","December"}, 0), 1), DATE(2025, 6, 30), "m"))), 0)</f>
        <v>0</v>
      </c>
      <c r="L33" s="326">
        <f t="shared" si="0"/>
        <v>0</v>
      </c>
      <c r="M33" s="326">
        <f t="shared" si="1"/>
        <v>0</v>
      </c>
      <c r="N33" s="326">
        <f t="shared" si="2"/>
        <v>0</v>
      </c>
      <c r="O33" s="326">
        <f t="shared" si="3"/>
        <v>0</v>
      </c>
      <c r="P33" s="193">
        <f t="shared" si="4"/>
        <v>0</v>
      </c>
      <c r="Q33" s="189">
        <f t="shared" si="5"/>
        <v>0</v>
      </c>
      <c r="R33" s="189">
        <f>IFERROR(INDEX('Drop down options'!$G$1:$G$13, MATCH(H33, 'Drop down options'!$F$1:$F$13, 0)), 0)</f>
        <v>0</v>
      </c>
    </row>
    <row r="34" spans="2:18">
      <c r="B34" s="183"/>
      <c r="C34" s="183"/>
      <c r="D34" s="184"/>
      <c r="E34" s="325" t="s">
        <v>1191</v>
      </c>
      <c r="F34" s="182"/>
      <c r="G34" s="183"/>
      <c r="H34" s="183"/>
      <c r="I34" s="183"/>
      <c r="J34" s="189">
        <f>IFERROR(MAX(0, MIN(Q34, IF(DATE(I34, MATCH(H34, {"January","February","March","April","May","June","July","August","September","October","November","December"}, 0), 1) &gt; DATE(2024, 6, 30), 0, DATEDIF(DATE(I34, MATCH(H34, {"January","February","March","April","May","June","July","August","September","October","November","December"}, 0), 1), DATE(2024, 6, 30), "m")))), 0)</f>
        <v>0</v>
      </c>
      <c r="K34" s="189">
        <f>IFERROR(MAX(0, MIN(Q34, DATEDIF(DATE(I34, MATCH(H34, {"January","February","March","April","May","June","July","August","September","October","November","December"}, 0), 1), DATE(2025, 6, 30), "m"))), 0)</f>
        <v>0</v>
      </c>
      <c r="L34" s="326">
        <f t="shared" si="0"/>
        <v>0</v>
      </c>
      <c r="M34" s="326">
        <f t="shared" si="1"/>
        <v>0</v>
      </c>
      <c r="N34" s="326">
        <f t="shared" si="2"/>
        <v>0</v>
      </c>
      <c r="O34" s="326">
        <f t="shared" si="3"/>
        <v>0</v>
      </c>
      <c r="P34" s="193">
        <f t="shared" si="4"/>
        <v>0</v>
      </c>
      <c r="Q34" s="189">
        <f t="shared" si="5"/>
        <v>0</v>
      </c>
      <c r="R34" s="189">
        <f>IFERROR(INDEX('Drop down options'!$G$1:$G$13, MATCH(H34, 'Drop down options'!$F$1:$F$13, 0)), 0)</f>
        <v>0</v>
      </c>
    </row>
    <row r="35" spans="2:18">
      <c r="B35" s="183"/>
      <c r="C35" s="183"/>
      <c r="D35" s="184"/>
      <c r="E35" s="325" t="s">
        <v>1191</v>
      </c>
      <c r="F35" s="182"/>
      <c r="G35" s="183"/>
      <c r="H35" s="183"/>
      <c r="I35" s="183"/>
      <c r="J35" s="189">
        <f>IFERROR(MAX(0, MIN(Q35, IF(DATE(I35, MATCH(H35, {"January","February","March","April","May","June","July","August","September","October","November","December"}, 0), 1) &gt; DATE(2024, 6, 30), 0, DATEDIF(DATE(I35, MATCH(H35, {"January","February","March","April","May","June","July","August","September","October","November","December"}, 0), 1), DATE(2024, 6, 30), "m")))), 0)</f>
        <v>0</v>
      </c>
      <c r="K35" s="189">
        <f>IFERROR(MAX(0, MIN(Q35, DATEDIF(DATE(I35, MATCH(H35, {"January","February","March","April","May","June","July","August","September","October","November","December"}, 0), 1), DATE(2025, 6, 30), "m"))), 0)</f>
        <v>0</v>
      </c>
      <c r="L35" s="326">
        <f t="shared" si="0"/>
        <v>0</v>
      </c>
      <c r="M35" s="326">
        <f t="shared" si="1"/>
        <v>0</v>
      </c>
      <c r="N35" s="326">
        <f t="shared" si="2"/>
        <v>0</v>
      </c>
      <c r="O35" s="326">
        <f t="shared" si="3"/>
        <v>0</v>
      </c>
      <c r="P35" s="193">
        <f t="shared" si="4"/>
        <v>0</v>
      </c>
      <c r="Q35" s="189">
        <f t="shared" si="5"/>
        <v>0</v>
      </c>
      <c r="R35" s="189">
        <f>IFERROR(INDEX('Drop down options'!$G$1:$G$13, MATCH(H35, 'Drop down options'!$F$1:$F$13, 0)), 0)</f>
        <v>0</v>
      </c>
    </row>
    <row r="36" spans="2:18">
      <c r="B36" s="183"/>
      <c r="C36" s="183"/>
      <c r="D36" s="184"/>
      <c r="E36" s="325" t="s">
        <v>1191</v>
      </c>
      <c r="F36" s="182"/>
      <c r="G36" s="183"/>
      <c r="H36" s="183"/>
      <c r="I36" s="183"/>
      <c r="J36" s="189">
        <f>IFERROR(MAX(0, MIN(Q36, IF(DATE(I36, MATCH(H36, {"January","February","March","April","May","June","July","August","September","October","November","December"}, 0), 1) &gt; DATE(2024, 6, 30), 0, DATEDIF(DATE(I36, MATCH(H36, {"January","February","March","April","May","June","July","August","September","October","November","December"}, 0), 1), DATE(2024, 6, 30), "m")))), 0)</f>
        <v>0</v>
      </c>
      <c r="K36" s="189">
        <f>IFERROR(MAX(0, MIN(Q36, DATEDIF(DATE(I36, MATCH(H36, {"January","February","March","April","May","June","July","August","September","October","November","December"}, 0), 1), DATE(2025, 6, 30), "m"))), 0)</f>
        <v>0</v>
      </c>
      <c r="L36" s="326">
        <f t="shared" si="0"/>
        <v>0</v>
      </c>
      <c r="M36" s="326">
        <f t="shared" si="1"/>
        <v>0</v>
      </c>
      <c r="N36" s="326">
        <f t="shared" si="2"/>
        <v>0</v>
      </c>
      <c r="O36" s="326">
        <f t="shared" si="3"/>
        <v>0</v>
      </c>
      <c r="P36" s="193">
        <f t="shared" si="4"/>
        <v>0</v>
      </c>
      <c r="Q36" s="189">
        <f t="shared" si="5"/>
        <v>0</v>
      </c>
      <c r="R36" s="189">
        <f>IFERROR(INDEX('Drop down options'!$G$1:$G$13, MATCH(H36, 'Drop down options'!$F$1:$F$13, 0)), 0)</f>
        <v>0</v>
      </c>
    </row>
    <row r="37" spans="2:18">
      <c r="B37" s="183"/>
      <c r="C37" s="183"/>
      <c r="D37" s="184"/>
      <c r="E37" s="325" t="s">
        <v>1191</v>
      </c>
      <c r="F37" s="182"/>
      <c r="G37" s="183"/>
      <c r="H37" s="183"/>
      <c r="I37" s="183"/>
      <c r="J37" s="189">
        <f>IFERROR(MAX(0, MIN(Q37, IF(DATE(I37, MATCH(H37, {"January","February","March","April","May","June","July","August","September","October","November","December"}, 0), 1) &gt; DATE(2024, 6, 30), 0, DATEDIF(DATE(I37, MATCH(H37, {"January","February","March","April","May","June","July","August","September","October","November","December"}, 0), 1), DATE(2024, 6, 30), "m")))), 0)</f>
        <v>0</v>
      </c>
      <c r="K37" s="189">
        <f>IFERROR(MAX(0, MIN(Q37, DATEDIF(DATE(I37, MATCH(H37, {"January","February","March","April","May","June","July","August","September","October","November","December"}, 0), 1), DATE(2025, 6, 30), "m"))), 0)</f>
        <v>0</v>
      </c>
      <c r="L37" s="326">
        <f t="shared" si="0"/>
        <v>0</v>
      </c>
      <c r="M37" s="326">
        <f t="shared" si="1"/>
        <v>0</v>
      </c>
      <c r="N37" s="326">
        <f t="shared" si="2"/>
        <v>0</v>
      </c>
      <c r="O37" s="326">
        <f t="shared" si="3"/>
        <v>0</v>
      </c>
      <c r="P37" s="193">
        <f t="shared" si="4"/>
        <v>0</v>
      </c>
      <c r="Q37" s="189">
        <f t="shared" si="5"/>
        <v>0</v>
      </c>
      <c r="R37" s="189">
        <f>IFERROR(INDEX('Drop down options'!$G$1:$G$13, MATCH(H37, 'Drop down options'!$F$1:$F$13, 0)), 0)</f>
        <v>0</v>
      </c>
    </row>
    <row r="38" spans="2:18">
      <c r="B38" s="183"/>
      <c r="C38" s="183"/>
      <c r="D38" s="184"/>
      <c r="E38" s="325" t="s">
        <v>1191</v>
      </c>
      <c r="F38" s="182"/>
      <c r="G38" s="183"/>
      <c r="H38" s="183"/>
      <c r="I38" s="183"/>
      <c r="J38" s="189">
        <f>IFERROR(MAX(0, MIN(Q38, IF(DATE(I38, MATCH(H38, {"January","February","March","April","May","June","July","August","September","October","November","December"}, 0), 1) &gt; DATE(2024, 6, 30), 0, DATEDIF(DATE(I38, MATCH(H38, {"January","February","March","April","May","June","July","August","September","October","November","December"}, 0), 1), DATE(2024, 6, 30), "m")))), 0)</f>
        <v>0</v>
      </c>
      <c r="K38" s="189">
        <f>IFERROR(MAX(0, MIN(Q38, DATEDIF(DATE(I38, MATCH(H38, {"January","February","March","April","May","June","July","August","September","October","November","December"}, 0), 1), DATE(2025, 6, 30), "m"))), 0)</f>
        <v>0</v>
      </c>
      <c r="L38" s="326">
        <f t="shared" si="0"/>
        <v>0</v>
      </c>
      <c r="M38" s="326">
        <f t="shared" si="1"/>
        <v>0</v>
      </c>
      <c r="N38" s="326">
        <f t="shared" si="2"/>
        <v>0</v>
      </c>
      <c r="O38" s="326">
        <f t="shared" si="3"/>
        <v>0</v>
      </c>
      <c r="P38" s="193">
        <f t="shared" si="4"/>
        <v>0</v>
      </c>
      <c r="Q38" s="189">
        <f t="shared" si="5"/>
        <v>0</v>
      </c>
      <c r="R38" s="189">
        <f>IFERROR(INDEX('Drop down options'!$G$1:$G$13, MATCH(H38, 'Drop down options'!$F$1:$F$13, 0)), 0)</f>
        <v>0</v>
      </c>
    </row>
    <row r="39" spans="2:18">
      <c r="B39" s="183"/>
      <c r="C39" s="183"/>
      <c r="D39" s="184"/>
      <c r="E39" s="325" t="s">
        <v>1191</v>
      </c>
      <c r="F39" s="182"/>
      <c r="G39" s="183"/>
      <c r="H39" s="183"/>
      <c r="I39" s="183"/>
      <c r="J39" s="189">
        <f>IFERROR(MAX(0, MIN(Q39, IF(DATE(I39, MATCH(H39, {"January","February","March","April","May","June","July","August","September","October","November","December"}, 0), 1) &gt; DATE(2024, 6, 30), 0, DATEDIF(DATE(I39, MATCH(H39, {"January","February","March","April","May","June","July","August","September","October","November","December"}, 0), 1), DATE(2024, 6, 30), "m")))), 0)</f>
        <v>0</v>
      </c>
      <c r="K39" s="189">
        <f>IFERROR(MAX(0, MIN(Q39, DATEDIF(DATE(I39, MATCH(H39, {"January","February","March","April","May","June","July","August","September","October","November","December"}, 0), 1), DATE(2025, 6, 30), "m"))), 0)</f>
        <v>0</v>
      </c>
      <c r="L39" s="326">
        <f t="shared" si="0"/>
        <v>0</v>
      </c>
      <c r="M39" s="326">
        <f t="shared" si="1"/>
        <v>0</v>
      </c>
      <c r="N39" s="326">
        <f t="shared" si="2"/>
        <v>0</v>
      </c>
      <c r="O39" s="326">
        <f t="shared" si="3"/>
        <v>0</v>
      </c>
      <c r="P39" s="193">
        <f t="shared" si="4"/>
        <v>0</v>
      </c>
      <c r="Q39" s="189">
        <f t="shared" si="5"/>
        <v>0</v>
      </c>
      <c r="R39" s="189">
        <f>IFERROR(INDEX('Drop down options'!$G$1:$G$13, MATCH(H39, 'Drop down options'!$F$1:$F$13, 0)), 0)</f>
        <v>0</v>
      </c>
    </row>
    <row r="40" spans="2:18">
      <c r="B40" s="183"/>
      <c r="C40" s="183"/>
      <c r="D40" s="184"/>
      <c r="E40" s="325" t="s">
        <v>1191</v>
      </c>
      <c r="F40" s="182"/>
      <c r="G40" s="183"/>
      <c r="H40" s="183"/>
      <c r="I40" s="183"/>
      <c r="J40" s="189">
        <f>IFERROR(MAX(0, MIN(Q40, IF(DATE(I40, MATCH(H40, {"January","February","March","April","May","June","July","August","September","October","November","December"}, 0), 1) &gt; DATE(2024, 6, 30), 0, DATEDIF(DATE(I40, MATCH(H40, {"January","February","March","April","May","June","July","August","September","October","November","December"}, 0), 1), DATE(2024, 6, 30), "m")))), 0)</f>
        <v>0</v>
      </c>
      <c r="K40" s="189">
        <f>IFERROR(MAX(0, MIN(Q40, DATEDIF(DATE(I40, MATCH(H40, {"January","February","March","April","May","June","July","August","September","October","November","December"}, 0), 1), DATE(2025, 6, 30), "m"))), 0)</f>
        <v>0</v>
      </c>
      <c r="L40" s="326">
        <f t="shared" si="0"/>
        <v>0</v>
      </c>
      <c r="M40" s="326">
        <f t="shared" si="1"/>
        <v>0</v>
      </c>
      <c r="N40" s="326">
        <f t="shared" si="2"/>
        <v>0</v>
      </c>
      <c r="O40" s="326">
        <f t="shared" si="3"/>
        <v>0</v>
      </c>
      <c r="P40" s="193">
        <f t="shared" si="4"/>
        <v>0</v>
      </c>
      <c r="Q40" s="189">
        <f t="shared" si="5"/>
        <v>0</v>
      </c>
      <c r="R40" s="189">
        <f>IFERROR(INDEX('Drop down options'!$G$1:$G$13, MATCH(H40, 'Drop down options'!$F$1:$F$13, 0)), 0)</f>
        <v>0</v>
      </c>
    </row>
  </sheetData>
  <sheetProtection algorithmName="SHA-512" hashValue="sNdXJxyL1eePYRWLS6R6KrDzN7aY1qhz0Yhvj6UbgTi0MlpCNoER4FHXxg/QivRkpavunAePVwx36dhc29Bphw==" saltValue="j6N+TlqZk4Rs7FhBEWn+7g==" spinCount="100000" sheet="1" objects="1" scenarios="1"/>
  <dataConsolidate/>
  <mergeCells count="6">
    <mergeCell ref="B6:P6"/>
    <mergeCell ref="A1:C1"/>
    <mergeCell ref="B2:P2"/>
    <mergeCell ref="B3:P3"/>
    <mergeCell ref="B4:P4"/>
    <mergeCell ref="B5:P5"/>
  </mergeCells>
  <hyperlinks>
    <hyperlink ref="A1" location="'Table of Contents'!D3" display="'Table of Contents'!D3" xr:uid="{8D3ACF27-3032-4BAE-906D-4BC0FE79E389}"/>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Title="Month Matters!" prompt="Depreciation does not take in effect until month after the fixed asset has been placed in service. So if it was July 1, use June otherwise you will only have 11 months of depreciation." xr:uid="{F8507721-172A-4D8D-9188-418229F92640}">
          <x14:formula1>
            <xm:f>'Drop down options'!$F$2:$F$13</xm:f>
          </x14:formula1>
          <xm:sqref>H9:H40</xm:sqref>
        </x14:dataValidation>
        <x14:dataValidation type="list" allowBlank="1" showInputMessage="1" showErrorMessage="1" xr:uid="{1C4CB4D9-64D4-41C9-B78D-606DF5CE5043}">
          <x14:formula1>
            <xm:f>'Drop down options'!$H$2:$H$42</xm:f>
          </x14:formula1>
          <xm:sqref>I9:I40</xm:sqref>
        </x14:dataValidation>
        <x14:dataValidation type="list" allowBlank="1" showInputMessage="1" showErrorMessage="1" xr:uid="{B196401B-F4A0-48C9-B652-4474831C7766}">
          <x14:formula1>
            <xm:f>'Drop down options'!$I$2:$I$41</xm:f>
          </x14:formula1>
          <xm:sqref>G9:G40</xm:sqref>
        </x14:dataValidation>
        <x14:dataValidation type="list" allowBlank="1" showInputMessage="1" showErrorMessage="1" xr:uid="{A4A2D8BE-0457-4531-A684-E437B5EB7465}">
          <x14:formula1>
            <xm:f>'Drop down options'!$J$2:$J$4</xm:f>
          </x14:formula1>
          <xm:sqref>C9:C40</xm:sqref>
        </x14:dataValidation>
        <x14:dataValidation type="list" allowBlank="1" showInputMessage="1" showErrorMessage="1" xr:uid="{D811EEC9-DA73-4D36-92AE-BD0128982D00}">
          <x14:formula1>
            <xm:f>'Drop down options'!E2:E6</xm:f>
          </x14:formula1>
          <xm:sqref>B9:B40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3A8DF-E077-4B89-9EB8-5A4E0E6DBD54}">
  <sheetPr>
    <tabColor rgb="FF00CCFF"/>
    <pageSetUpPr fitToPage="1"/>
  </sheetPr>
  <dimension ref="B1:R53"/>
  <sheetViews>
    <sheetView zoomScale="110" zoomScaleNormal="110" workbookViewId="0">
      <pane xSplit="1" ySplit="8" topLeftCell="B9" activePane="bottomRight" state="frozen"/>
      <selection pane="topRight" activeCell="B1" sqref="B1"/>
      <selection pane="bottomLeft" activeCell="A9" sqref="A9"/>
      <selection pane="bottomRight" activeCell="B9" sqref="B9"/>
    </sheetView>
  </sheetViews>
  <sheetFormatPr defaultColWidth="12.5703125" defaultRowHeight="12.75"/>
  <cols>
    <col min="1" max="1" width="1.140625" style="3" customWidth="1"/>
    <col min="2" max="2" width="9.7109375" style="3" customWidth="1"/>
    <col min="3" max="3" width="17.5703125" style="3" customWidth="1"/>
    <col min="4" max="4" width="12.140625" style="3" customWidth="1"/>
    <col min="5" max="5" width="12.85546875" style="3" customWidth="1"/>
    <col min="6" max="6" width="1.42578125" style="3" customWidth="1"/>
    <col min="7" max="7" width="12.28515625" style="3" customWidth="1"/>
    <col min="8" max="8" width="11.85546875" style="3" customWidth="1"/>
    <col min="9" max="9" width="12.140625" style="3" customWidth="1"/>
    <col min="10" max="10" width="13.140625" style="3" customWidth="1"/>
    <col min="11" max="11" width="0.140625" style="3" customWidth="1"/>
    <col min="12" max="16384" width="12.5703125" style="3"/>
  </cols>
  <sheetData>
    <row r="1" spans="2:10" ht="5.25" customHeight="1" thickBot="1">
      <c r="I1" s="75"/>
      <c r="J1" s="8"/>
    </row>
    <row r="2" spans="2:10" ht="15">
      <c r="B2" s="481" t="str">
        <f>'Drop down options'!$D$2</f>
        <v>RETURN TO TABLE OF CONTENTS</v>
      </c>
      <c r="C2" s="482"/>
      <c r="D2" s="482"/>
      <c r="E2" s="76"/>
      <c r="F2" s="76"/>
      <c r="G2" s="76"/>
      <c r="H2" s="76"/>
      <c r="I2" s="77" t="s">
        <v>109</v>
      </c>
      <c r="J2" s="72">
        <f>'Data Entry'!G2</f>
        <v>0</v>
      </c>
    </row>
    <row r="3" spans="2:10" ht="15.75" customHeight="1">
      <c r="B3" s="486" t="str">
        <f>'Data Entry'!C2</f>
        <v/>
      </c>
      <c r="C3" s="487"/>
      <c r="D3" s="487"/>
      <c r="E3" s="487"/>
      <c r="F3" s="487"/>
      <c r="G3" s="487"/>
      <c r="H3" s="487"/>
      <c r="I3" s="487"/>
      <c r="J3" s="488"/>
    </row>
    <row r="4" spans="2:10" ht="15.75" customHeight="1">
      <c r="B4" s="486" t="str">
        <f>'Data Entry'!C3</f>
        <v/>
      </c>
      <c r="C4" s="487"/>
      <c r="D4" s="487"/>
      <c r="E4" s="487"/>
      <c r="F4" s="487"/>
      <c r="G4" s="487"/>
      <c r="H4" s="487"/>
      <c r="I4" s="487"/>
      <c r="J4" s="488"/>
    </row>
    <row r="5" spans="2:10" ht="15">
      <c r="B5" s="489" t="s">
        <v>110</v>
      </c>
      <c r="C5" s="490"/>
      <c r="D5" s="490"/>
      <c r="E5" s="490"/>
      <c r="F5" s="490"/>
      <c r="G5" s="490"/>
      <c r="H5" s="490"/>
      <c r="I5" s="490"/>
      <c r="J5" s="491"/>
    </row>
    <row r="6" spans="2:10" ht="18" customHeight="1">
      <c r="B6" s="483" t="s">
        <v>111</v>
      </c>
      <c r="C6" s="484"/>
      <c r="D6" s="484"/>
      <c r="E6" s="484"/>
      <c r="F6" s="484"/>
      <c r="G6" s="484"/>
      <c r="H6" s="484"/>
      <c r="I6" s="484"/>
      <c r="J6" s="485"/>
    </row>
    <row r="7" spans="2:10" ht="15.75" customHeight="1">
      <c r="B7" s="483" t="s">
        <v>349</v>
      </c>
      <c r="C7" s="484"/>
      <c r="D7" s="484"/>
      <c r="E7" s="484"/>
      <c r="F7" s="484"/>
      <c r="G7" s="484"/>
      <c r="H7" s="484"/>
      <c r="I7" s="484"/>
      <c r="J7" s="485"/>
    </row>
    <row r="8" spans="2:10" ht="15.75" customHeight="1">
      <c r="B8" s="483" t="str">
        <f>'Data Entry'!G1</f>
        <v>JUNE 30 2025</v>
      </c>
      <c r="C8" s="484"/>
      <c r="D8" s="484"/>
      <c r="E8" s="484"/>
      <c r="F8" s="484"/>
      <c r="G8" s="484"/>
      <c r="H8" s="484"/>
      <c r="I8" s="484"/>
      <c r="J8" s="485"/>
    </row>
    <row r="9" spans="2:10" ht="15.75">
      <c r="B9" s="78"/>
      <c r="C9" s="2"/>
      <c r="D9" s="2"/>
      <c r="E9" s="71"/>
      <c r="F9" s="71"/>
      <c r="G9" s="170"/>
      <c r="H9" s="71"/>
      <c r="I9" s="170"/>
      <c r="J9" s="39"/>
    </row>
    <row r="10" spans="2:10">
      <c r="B10" s="478" t="s">
        <v>434</v>
      </c>
      <c r="C10" s="413"/>
      <c r="D10" s="413"/>
      <c r="G10" s="413" t="s">
        <v>436</v>
      </c>
      <c r="H10" s="413"/>
      <c r="I10" s="413"/>
      <c r="J10" s="40"/>
    </row>
    <row r="11" spans="2:10">
      <c r="B11" s="79"/>
      <c r="D11" s="38"/>
      <c r="G11" s="4"/>
      <c r="H11" s="41"/>
      <c r="J11" s="80"/>
    </row>
    <row r="12" spans="2:10">
      <c r="B12" s="467" t="s">
        <v>113</v>
      </c>
      <c r="C12" s="463"/>
      <c r="D12" s="48">
        <f>'Data Entry'!P14-'Data Entry'!L14-'Data Entry'!K14-'Data Entry'!N14</f>
        <v>0</v>
      </c>
      <c r="G12" s="463" t="s">
        <v>426</v>
      </c>
      <c r="H12" s="463"/>
      <c r="I12" s="48">
        <f>'Data Entry'!K14+'Data Entry'!K17</f>
        <v>0</v>
      </c>
      <c r="J12" s="80"/>
    </row>
    <row r="13" spans="2:10">
      <c r="B13" s="467" t="s">
        <v>114</v>
      </c>
      <c r="C13" s="463"/>
      <c r="D13" s="48">
        <f>'Data Entry'!P15</f>
        <v>0</v>
      </c>
      <c r="E13" s="41"/>
      <c r="F13" s="41"/>
      <c r="G13" s="463" t="s">
        <v>427</v>
      </c>
      <c r="H13" s="463"/>
      <c r="I13" s="48">
        <f>SUM('Data Entry'!K43:K50)</f>
        <v>0</v>
      </c>
      <c r="J13" s="81"/>
    </row>
    <row r="14" spans="2:10">
      <c r="B14" s="467" t="s">
        <v>413</v>
      </c>
      <c r="C14" s="463"/>
      <c r="D14" s="48">
        <f>'Data Entry'!P16</f>
        <v>0</v>
      </c>
      <c r="E14" s="41"/>
      <c r="F14" s="41"/>
      <c r="G14" s="463" t="s">
        <v>428</v>
      </c>
      <c r="H14" s="463"/>
      <c r="I14" s="48">
        <f>'Data Entry'!K55</f>
        <v>0</v>
      </c>
      <c r="J14" s="81"/>
    </row>
    <row r="15" spans="2:10">
      <c r="B15" s="468" t="s">
        <v>414</v>
      </c>
      <c r="C15" s="455"/>
      <c r="D15" s="51">
        <f>'Data Entry'!P17-'Data Entry'!L17-'Data Entry'!K17</f>
        <v>0</v>
      </c>
      <c r="E15" s="41"/>
      <c r="F15" s="41"/>
      <c r="G15" s="469" t="s">
        <v>430</v>
      </c>
      <c r="H15" s="470"/>
      <c r="I15" s="471"/>
      <c r="J15" s="52">
        <f>SUM(I12:I14)</f>
        <v>0</v>
      </c>
    </row>
    <row r="16" spans="2:10">
      <c r="B16" s="459" t="s">
        <v>415</v>
      </c>
      <c r="C16" s="456"/>
      <c r="D16" s="456"/>
      <c r="E16" s="43">
        <f>SUM(D12:D15)</f>
        <v>0</v>
      </c>
      <c r="F16" s="44"/>
      <c r="G16" s="41"/>
      <c r="H16" s="41"/>
      <c r="I16" s="41"/>
      <c r="J16" s="45"/>
    </row>
    <row r="17" spans="2:18">
      <c r="B17" s="46"/>
      <c r="C17" s="41"/>
      <c r="D17" s="41"/>
      <c r="E17" s="44"/>
      <c r="F17" s="44"/>
      <c r="G17" s="472" t="s">
        <v>429</v>
      </c>
      <c r="H17" s="473"/>
      <c r="I17" s="474"/>
      <c r="J17" s="47">
        <f>'Data Entry'!K66+'Data Entry'!K73+'Data Entry'!K84</f>
        <v>0</v>
      </c>
    </row>
    <row r="18" spans="2:18">
      <c r="B18" s="453" t="s">
        <v>115</v>
      </c>
      <c r="C18" s="454"/>
      <c r="D18" s="48">
        <f>'Data Entry'!P20</f>
        <v>0</v>
      </c>
      <c r="E18" s="41"/>
      <c r="F18" s="41"/>
      <c r="G18" s="49"/>
      <c r="H18" s="49"/>
      <c r="I18" s="49"/>
      <c r="J18" s="50"/>
    </row>
    <row r="19" spans="2:18">
      <c r="B19" s="453" t="s">
        <v>116</v>
      </c>
      <c r="C19" s="454"/>
      <c r="D19" s="48">
        <f>SUM('Data Entry'!P21:P23)</f>
        <v>0</v>
      </c>
      <c r="E19" s="41"/>
      <c r="F19" s="41"/>
      <c r="G19" s="463" t="s">
        <v>431</v>
      </c>
      <c r="H19" s="463"/>
      <c r="I19" s="48">
        <f>'Data Entry'!L14+'Data Entry'!L17+'Data Entry'!N14+'Data Entry'!M59</f>
        <v>0</v>
      </c>
      <c r="J19" s="45"/>
    </row>
    <row r="20" spans="2:18">
      <c r="B20" s="459" t="s">
        <v>416</v>
      </c>
      <c r="C20" s="456"/>
      <c r="D20" s="456"/>
      <c r="E20" s="43">
        <f>SUM(D18:D19)</f>
        <v>0</v>
      </c>
      <c r="F20" s="44"/>
      <c r="G20" s="455" t="s">
        <v>432</v>
      </c>
      <c r="H20" s="455"/>
      <c r="I20" s="51">
        <f>SUM('Data Entry'!P53:P59)-'Data Entry'!K55-'Data Entry'!M59</f>
        <v>0</v>
      </c>
      <c r="J20" s="45"/>
    </row>
    <row r="21" spans="2:18">
      <c r="B21" s="46"/>
      <c r="C21" s="41"/>
      <c r="D21" s="4"/>
      <c r="E21" s="44"/>
      <c r="F21" s="44"/>
      <c r="G21" s="456" t="s">
        <v>433</v>
      </c>
      <c r="H21" s="456"/>
      <c r="I21" s="456"/>
      <c r="J21" s="52">
        <f>SUM(I19:I20)</f>
        <v>0</v>
      </c>
      <c r="L21" s="79"/>
    </row>
    <row r="22" spans="2:18">
      <c r="B22" s="458" t="s">
        <v>418</v>
      </c>
      <c r="C22" s="458"/>
      <c r="D22" s="459"/>
      <c r="E22" s="43">
        <f>SUM('Data Entry'!P26:P29)</f>
        <v>0</v>
      </c>
      <c r="F22" s="44"/>
      <c r="G22" s="41"/>
      <c r="H22" s="41"/>
      <c r="I22" s="41"/>
      <c r="J22" s="45"/>
    </row>
    <row r="23" spans="2:18">
      <c r="B23" s="479" t="s">
        <v>417</v>
      </c>
      <c r="C23" s="479"/>
      <c r="D23" s="475"/>
      <c r="E23" s="43">
        <f>SUM('Data Entry'!P32:P35)</f>
        <v>0</v>
      </c>
      <c r="F23" s="44"/>
      <c r="G23" s="413" t="s">
        <v>437</v>
      </c>
      <c r="H23" s="413"/>
      <c r="I23" s="413"/>
      <c r="J23" s="45"/>
    </row>
    <row r="24" spans="2:18">
      <c r="B24" s="46"/>
      <c r="C24" s="41"/>
      <c r="D24" s="41"/>
      <c r="E24" s="82"/>
      <c r="F24" s="82"/>
      <c r="G24" s="41"/>
      <c r="H24" s="41"/>
      <c r="I24" s="41"/>
      <c r="J24" s="45"/>
    </row>
    <row r="25" spans="2:18">
      <c r="B25" s="480" t="s">
        <v>1016</v>
      </c>
      <c r="C25" s="467"/>
      <c r="D25" s="48">
        <f>'Data Entry'!P38</f>
        <v>0</v>
      </c>
      <c r="E25" s="82"/>
      <c r="F25" s="82"/>
      <c r="G25" s="464" t="s">
        <v>1044</v>
      </c>
      <c r="H25" s="465"/>
      <c r="I25" s="51">
        <f>'Data Entry'!P102</f>
        <v>0</v>
      </c>
      <c r="J25" s="45"/>
      <c r="K25" s="41"/>
      <c r="L25" s="41"/>
      <c r="M25" s="41"/>
      <c r="N25" s="41"/>
      <c r="O25" s="41"/>
      <c r="P25" s="41"/>
      <c r="Q25" s="41"/>
      <c r="R25" s="41"/>
    </row>
    <row r="26" spans="2:18">
      <c r="B26" s="453" t="s">
        <v>1017</v>
      </c>
      <c r="C26" s="454"/>
      <c r="D26" s="48">
        <f>'Data Entry'!P39</f>
        <v>0</v>
      </c>
      <c r="G26" s="464" t="s">
        <v>1040</v>
      </c>
      <c r="H26" s="465"/>
      <c r="I26" s="48">
        <f>'Data Entry'!P99</f>
        <v>0</v>
      </c>
      <c r="J26" s="45"/>
    </row>
    <row r="27" spans="2:18">
      <c r="B27" s="453" t="s">
        <v>1043</v>
      </c>
      <c r="C27" s="454"/>
      <c r="D27" s="51">
        <f>'Data Entry'!P40</f>
        <v>0</v>
      </c>
      <c r="E27" s="41"/>
      <c r="F27" s="41"/>
      <c r="G27" s="466" t="s">
        <v>88</v>
      </c>
      <c r="H27" s="467"/>
      <c r="I27" s="48">
        <f>'Data Entry'!P100</f>
        <v>0</v>
      </c>
      <c r="J27" s="45"/>
    </row>
    <row r="28" spans="2:18">
      <c r="B28" s="458" t="s">
        <v>419</v>
      </c>
      <c r="C28" s="458"/>
      <c r="D28" s="459"/>
      <c r="E28" s="43">
        <f>SUM(D25:D27)</f>
        <v>0</v>
      </c>
      <c r="F28" s="44"/>
      <c r="G28" s="466" t="s">
        <v>405</v>
      </c>
      <c r="H28" s="467"/>
      <c r="I28" s="48">
        <f>'Data Entry'!P101</f>
        <v>0</v>
      </c>
      <c r="J28" s="45"/>
    </row>
    <row r="29" spans="2:18">
      <c r="B29" s="46"/>
      <c r="C29" s="41"/>
      <c r="D29" s="82"/>
      <c r="E29" s="41"/>
      <c r="F29" s="41"/>
      <c r="G29" s="464" t="s">
        <v>1042</v>
      </c>
      <c r="H29" s="468"/>
      <c r="I29" s="56">
        <f>'Data Entry'!P98+'Data Entry'!P103</f>
        <v>0</v>
      </c>
      <c r="J29" s="45"/>
    </row>
    <row r="30" spans="2:18">
      <c r="B30" s="475" t="s">
        <v>420</v>
      </c>
      <c r="C30" s="476"/>
      <c r="D30" s="477"/>
      <c r="E30" s="43">
        <f>SUM('Data Entry'!P43:P50)-SUM('Data Entry'!K43:K50)</f>
        <v>0</v>
      </c>
      <c r="F30" s="44"/>
      <c r="G30" s="469" t="s">
        <v>438</v>
      </c>
      <c r="H30" s="470"/>
      <c r="I30" s="471"/>
      <c r="J30" s="52">
        <f>SUM(I25:I29)</f>
        <v>0</v>
      </c>
      <c r="K30" s="79"/>
    </row>
    <row r="31" spans="2:18">
      <c r="B31" s="54"/>
      <c r="C31" s="49"/>
      <c r="D31" s="57"/>
      <c r="E31" s="41"/>
      <c r="F31" s="41"/>
      <c r="G31" s="41"/>
      <c r="H31" s="41"/>
      <c r="I31" s="41"/>
      <c r="J31" s="45"/>
    </row>
    <row r="32" spans="2:18">
      <c r="B32" s="459" t="s">
        <v>421</v>
      </c>
      <c r="C32" s="456"/>
      <c r="D32" s="456"/>
      <c r="E32" s="43">
        <f>SUM(E30,E28,E23,E22,E20,E16)</f>
        <v>0</v>
      </c>
      <c r="F32" s="44"/>
      <c r="G32" s="463" t="s">
        <v>117</v>
      </c>
      <c r="H32" s="463"/>
      <c r="I32" s="48">
        <f>'Data Entry'!P107</f>
        <v>0</v>
      </c>
      <c r="J32" s="45"/>
    </row>
    <row r="33" spans="2:10">
      <c r="B33" s="46"/>
      <c r="C33" s="41"/>
      <c r="D33" s="41"/>
      <c r="E33" s="41"/>
      <c r="F33" s="41"/>
      <c r="G33" s="463" t="s">
        <v>118</v>
      </c>
      <c r="H33" s="463"/>
      <c r="I33" s="48">
        <f>'Data Entry'!P108</f>
        <v>0</v>
      </c>
      <c r="J33" s="45"/>
    </row>
    <row r="34" spans="2:10">
      <c r="B34" s="478" t="s">
        <v>435</v>
      </c>
      <c r="C34" s="413"/>
      <c r="D34" s="413"/>
      <c r="E34" s="44"/>
      <c r="F34" s="44"/>
      <c r="G34" s="455" t="s">
        <v>119</v>
      </c>
      <c r="H34" s="455"/>
      <c r="I34" s="51">
        <f>'Data Entry'!P109</f>
        <v>0</v>
      </c>
      <c r="J34" s="45"/>
    </row>
    <row r="35" spans="2:10">
      <c r="B35" s="46"/>
      <c r="C35" s="41"/>
      <c r="D35" s="41"/>
      <c r="E35" s="41"/>
      <c r="F35" s="41"/>
      <c r="G35" s="456" t="s">
        <v>439</v>
      </c>
      <c r="H35" s="456"/>
      <c r="I35" s="456"/>
      <c r="J35" s="52">
        <f>SUM(I32:I34)</f>
        <v>0</v>
      </c>
    </row>
    <row r="36" spans="2:10">
      <c r="B36" s="467" t="s">
        <v>422</v>
      </c>
      <c r="C36" s="463"/>
      <c r="D36" s="48">
        <f>SUM('Data Entry'!P65:P73,'Data Entry'!P76:P79)-'Data Entry'!K66-'Data Entry'!K73</f>
        <v>0</v>
      </c>
      <c r="E36" s="44"/>
      <c r="F36" s="44"/>
      <c r="G36" s="41"/>
      <c r="H36" s="41"/>
      <c r="I36" s="41"/>
      <c r="J36" s="45"/>
    </row>
    <row r="37" spans="2:10">
      <c r="B37" s="53" t="s">
        <v>423</v>
      </c>
      <c r="C37" s="42"/>
      <c r="D37" s="48">
        <f>SUM('Data Entry'!P82:P84)-'Data Entry'!K84</f>
        <v>0</v>
      </c>
      <c r="E37" s="41"/>
      <c r="F37" s="41"/>
      <c r="G37" s="457" t="s">
        <v>440</v>
      </c>
      <c r="H37" s="458"/>
      <c r="I37" s="459"/>
      <c r="J37" s="47">
        <f>J30+J35</f>
        <v>0</v>
      </c>
    </row>
    <row r="38" spans="2:10">
      <c r="B38" s="459" t="s">
        <v>424</v>
      </c>
      <c r="C38" s="456"/>
      <c r="D38" s="456"/>
      <c r="E38" s="43">
        <f>SUM(D36:D37)</f>
        <v>0</v>
      </c>
      <c r="F38" s="44"/>
      <c r="G38" s="41"/>
      <c r="H38" s="41"/>
      <c r="I38" s="41"/>
      <c r="J38" s="50"/>
    </row>
    <row r="39" spans="2:10" ht="12.75" customHeight="1">
      <c r="B39" s="46"/>
      <c r="C39" s="58"/>
      <c r="D39" s="58"/>
      <c r="E39" s="82"/>
      <c r="F39" s="82"/>
      <c r="G39" s="460" t="s">
        <v>441</v>
      </c>
      <c r="H39" s="460"/>
      <c r="I39" s="460"/>
      <c r="J39" s="461">
        <f>SUM(J37+J17+E44)</f>
        <v>0</v>
      </c>
    </row>
    <row r="40" spans="2:10">
      <c r="B40" s="59" t="s">
        <v>1300</v>
      </c>
      <c r="C40" s="46"/>
      <c r="D40" s="51">
        <f>SUM('Data Entry'!P89,'Data Entry'!P91)</f>
        <v>0</v>
      </c>
      <c r="E40" s="82"/>
      <c r="F40" s="82"/>
      <c r="G40" s="460"/>
      <c r="H40" s="460"/>
      <c r="I40" s="460"/>
      <c r="J40" s="462"/>
    </row>
    <row r="41" spans="2:10">
      <c r="B41" s="60" t="s">
        <v>1036</v>
      </c>
      <c r="C41" s="55"/>
      <c r="D41" s="61">
        <f>'Data Entry'!P90</f>
        <v>0</v>
      </c>
      <c r="E41" s="62"/>
      <c r="F41" s="44"/>
      <c r="G41" s="41"/>
      <c r="H41" s="41"/>
      <c r="I41" s="41"/>
      <c r="J41" s="45"/>
    </row>
    <row r="42" spans="2:10">
      <c r="B42" s="459" t="s">
        <v>425</v>
      </c>
      <c r="C42" s="456"/>
      <c r="D42" s="456"/>
      <c r="E42" s="44">
        <f>SUM(D40:D41)</f>
        <v>0</v>
      </c>
      <c r="F42" s="83"/>
      <c r="G42" s="4" t="s">
        <v>120</v>
      </c>
      <c r="H42" s="41"/>
      <c r="I42" s="171">
        <f>'Data Entry'!C4</f>
        <v>0</v>
      </c>
      <c r="J42" s="45"/>
    </row>
    <row r="43" spans="2:10">
      <c r="B43" s="46"/>
      <c r="C43" s="41"/>
      <c r="D43" s="41"/>
      <c r="E43" s="63"/>
      <c r="F43" s="44"/>
      <c r="G43" s="41"/>
      <c r="H43" s="41"/>
      <c r="I43" s="41"/>
      <c r="J43" s="45"/>
    </row>
    <row r="44" spans="2:10">
      <c r="B44" s="459" t="s">
        <v>442</v>
      </c>
      <c r="C44" s="456"/>
      <c r="D44" s="469"/>
      <c r="E44" s="64">
        <f>SUM(E38,E42)</f>
        <v>0</v>
      </c>
      <c r="F44" s="83"/>
      <c r="G44" s="4" t="s">
        <v>121</v>
      </c>
      <c r="H44" s="41"/>
      <c r="I44" s="171">
        <f>'Data Entry'!C8</f>
        <v>0</v>
      </c>
      <c r="J44" s="45"/>
    </row>
    <row r="45" spans="2:10" ht="13.5" thickBot="1">
      <c r="B45" s="172"/>
      <c r="C45" s="173"/>
      <c r="D45" s="173"/>
      <c r="E45" s="84"/>
      <c r="F45" s="174"/>
      <c r="G45" s="175"/>
      <c r="H45" s="175"/>
      <c r="I45" s="175"/>
      <c r="J45" s="176"/>
    </row>
    <row r="46" spans="2:10" ht="1.5" customHeight="1">
      <c r="B46" s="76"/>
      <c r="C46" s="76"/>
      <c r="D46" s="65"/>
      <c r="E46" s="86"/>
      <c r="F46" s="86"/>
      <c r="G46" s="76"/>
      <c r="H46" s="76"/>
      <c r="I46" s="65"/>
      <c r="J46" s="65"/>
    </row>
    <row r="47" spans="2:10">
      <c r="D47" s="41"/>
      <c r="E47" s="85"/>
      <c r="F47" s="85"/>
      <c r="I47" s="41"/>
      <c r="J47" s="41"/>
    </row>
    <row r="48" spans="2:10">
      <c r="D48" s="41"/>
      <c r="E48" s="41"/>
      <c r="F48" s="41"/>
      <c r="I48" s="41"/>
      <c r="J48" s="41"/>
    </row>
    <row r="49" spans="4:10">
      <c r="D49" s="41"/>
      <c r="E49" s="4"/>
      <c r="F49" s="4"/>
      <c r="G49" s="4"/>
      <c r="H49" s="4"/>
      <c r="I49" s="41"/>
      <c r="J49" s="41"/>
    </row>
    <row r="50" spans="4:10">
      <c r="D50" s="41"/>
      <c r="E50" s="4"/>
      <c r="F50" s="4"/>
      <c r="G50" s="82"/>
      <c r="H50" s="4"/>
      <c r="I50" s="41"/>
      <c r="J50" s="41"/>
    </row>
    <row r="51" spans="4:10">
      <c r="D51" s="41"/>
      <c r="E51" s="4"/>
      <c r="F51" s="4"/>
      <c r="G51" s="82"/>
      <c r="H51" s="4"/>
      <c r="I51" s="41"/>
      <c r="J51" s="41"/>
    </row>
    <row r="52" spans="4:10">
      <c r="D52" s="41"/>
      <c r="E52" s="4"/>
      <c r="F52" s="4"/>
      <c r="G52" s="4"/>
      <c r="H52" s="44"/>
      <c r="I52" s="41"/>
      <c r="J52" s="41"/>
    </row>
    <row r="53" spans="4:10">
      <c r="D53" s="41"/>
      <c r="E53" s="4"/>
      <c r="F53" s="4"/>
      <c r="G53" s="4"/>
      <c r="H53" s="4"/>
      <c r="I53" s="41"/>
      <c r="J53" s="41"/>
    </row>
  </sheetData>
  <sheetProtection algorithmName="SHA-512" hashValue="XMuigSoN5fJr5KhF+nsZHZ432Y2BYZhJDwD5h8/OKtNTdTKYK4uq+VzemJu9LjHdpPHT0EFvAwB8jXUenCX71A==" saltValue="rQnrQeKQ2oasW5nbIVM/5w==" spinCount="100000" sheet="1" objects="1" scenarios="1"/>
  <mergeCells count="52">
    <mergeCell ref="B2:D2"/>
    <mergeCell ref="B7:J7"/>
    <mergeCell ref="B8:J8"/>
    <mergeCell ref="B3:J3"/>
    <mergeCell ref="B4:J4"/>
    <mergeCell ref="B5:J5"/>
    <mergeCell ref="B6:J6"/>
    <mergeCell ref="B23:D23"/>
    <mergeCell ref="B25:C25"/>
    <mergeCell ref="B10:D10"/>
    <mergeCell ref="B12:C12"/>
    <mergeCell ref="B13:C13"/>
    <mergeCell ref="B14:C14"/>
    <mergeCell ref="B15:C15"/>
    <mergeCell ref="B16:D16"/>
    <mergeCell ref="B18:C18"/>
    <mergeCell ref="B19:C19"/>
    <mergeCell ref="B42:D42"/>
    <mergeCell ref="B44:D44"/>
    <mergeCell ref="G10:I10"/>
    <mergeCell ref="G12:H12"/>
    <mergeCell ref="G13:H13"/>
    <mergeCell ref="G14:H14"/>
    <mergeCell ref="G15:I15"/>
    <mergeCell ref="G17:I17"/>
    <mergeCell ref="B28:D28"/>
    <mergeCell ref="B30:D30"/>
    <mergeCell ref="B32:D32"/>
    <mergeCell ref="B34:D34"/>
    <mergeCell ref="B36:C36"/>
    <mergeCell ref="B38:D38"/>
    <mergeCell ref="B20:D20"/>
    <mergeCell ref="B22:D22"/>
    <mergeCell ref="G39:I40"/>
    <mergeCell ref="J39:J40"/>
    <mergeCell ref="G33:H33"/>
    <mergeCell ref="G19:H19"/>
    <mergeCell ref="G20:H20"/>
    <mergeCell ref="G21:I21"/>
    <mergeCell ref="G23:I23"/>
    <mergeCell ref="G25:H25"/>
    <mergeCell ref="G26:H26"/>
    <mergeCell ref="G27:H27"/>
    <mergeCell ref="G28:H28"/>
    <mergeCell ref="G29:H29"/>
    <mergeCell ref="G30:I30"/>
    <mergeCell ref="G32:H32"/>
    <mergeCell ref="B26:C26"/>
    <mergeCell ref="B27:C27"/>
    <mergeCell ref="G34:H34"/>
    <mergeCell ref="G35:I35"/>
    <mergeCell ref="G37:I37"/>
  </mergeCells>
  <hyperlinks>
    <hyperlink ref="B2" location="'Table of Contents'!D3" display="'Table of Contents'!D3" xr:uid="{E6EE7487-7259-48B6-B4E0-C39D6EB05AD0}"/>
  </hyperlinks>
  <printOptions gridLines="1"/>
  <pageMargins left="0.25" right="0.25" top="0.75" bottom="0.75" header="0.3" footer="0.3"/>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34A6D-4038-46E1-ADBB-02F781211EA3}">
  <sheetPr>
    <tabColor rgb="FF00CCFF"/>
    <pageSetUpPr fitToPage="1"/>
  </sheetPr>
  <dimension ref="A1:P305"/>
  <sheetViews>
    <sheetView zoomScale="110" zoomScaleNormal="110" workbookViewId="0">
      <pane ySplit="13" topLeftCell="A14" activePane="bottomLeft" state="frozen"/>
      <selection pane="bottomLeft" activeCell="B13" sqref="B13"/>
    </sheetView>
  </sheetViews>
  <sheetFormatPr defaultColWidth="8.7109375" defaultRowHeight="12.75"/>
  <cols>
    <col min="1" max="1" width="1.140625" customWidth="1"/>
    <col min="2" max="2" width="8.42578125" style="100" customWidth="1"/>
    <col min="3" max="5" width="10.28515625" style="100" customWidth="1"/>
    <col min="6" max="6" width="7.5703125" style="100" customWidth="1"/>
    <col min="7" max="7" width="0.42578125" style="100" customWidth="1"/>
    <col min="8" max="8" width="14.7109375" style="100" customWidth="1"/>
    <col min="9" max="9" width="0.42578125" style="100" customWidth="1"/>
    <col min="10" max="10" width="14.7109375" style="100" customWidth="1"/>
    <col min="11" max="11" width="0.42578125" style="100" customWidth="1"/>
    <col min="12" max="12" width="14.7109375" style="100" customWidth="1"/>
    <col min="13" max="13" width="0.42578125" style="100" customWidth="1"/>
    <col min="14" max="14" width="14.7109375" style="100" customWidth="1"/>
    <col min="15" max="15" width="0.42578125" style="100" customWidth="1"/>
    <col min="16" max="16" width="14.7109375" style="100" customWidth="1"/>
    <col min="17" max="16384" width="8.7109375" style="100"/>
  </cols>
  <sheetData>
    <row r="1" spans="2:16" ht="15" customHeight="1">
      <c r="B1" s="497" t="str">
        <f>'Drop down options'!$D$2</f>
        <v>RETURN TO TABLE OF CONTENTS</v>
      </c>
      <c r="C1" s="497"/>
      <c r="D1" s="497"/>
      <c r="E1" s="497"/>
      <c r="F1" s="41"/>
      <c r="G1" s="41"/>
      <c r="H1" s="41"/>
      <c r="I1" s="41"/>
      <c r="J1" s="41"/>
      <c r="K1" s="41"/>
      <c r="L1" s="41"/>
      <c r="M1" s="41"/>
      <c r="N1" s="99" t="s">
        <v>109</v>
      </c>
      <c r="O1" s="99"/>
      <c r="P1" s="4">
        <f>'Data Entry'!G2</f>
        <v>0</v>
      </c>
    </row>
    <row r="2" spans="2:16">
      <c r="B2" s="498" t="str">
        <f>'Data Entry'!C2</f>
        <v/>
      </c>
      <c r="C2" s="498"/>
      <c r="D2" s="498"/>
      <c r="E2" s="498"/>
      <c r="F2" s="498"/>
      <c r="G2" s="498"/>
      <c r="H2" s="498"/>
      <c r="I2" s="498"/>
      <c r="J2" s="498"/>
      <c r="K2" s="498"/>
      <c r="L2" s="498"/>
      <c r="M2" s="498"/>
      <c r="N2" s="498"/>
      <c r="O2" s="498"/>
      <c r="P2" s="498"/>
    </row>
    <row r="3" spans="2:16">
      <c r="B3" s="498" t="str">
        <f>'Data Entry'!C3</f>
        <v/>
      </c>
      <c r="C3" s="498"/>
      <c r="D3" s="498"/>
      <c r="E3" s="498"/>
      <c r="F3" s="498"/>
      <c r="G3" s="498"/>
      <c r="H3" s="498"/>
      <c r="I3" s="498"/>
      <c r="J3" s="498"/>
      <c r="K3" s="498"/>
      <c r="L3" s="498"/>
      <c r="M3" s="498"/>
      <c r="N3" s="498"/>
      <c r="O3" s="498"/>
      <c r="P3" s="498"/>
    </row>
    <row r="4" spans="2:16">
      <c r="B4" s="498" t="s">
        <v>110</v>
      </c>
      <c r="C4" s="498"/>
      <c r="D4" s="498"/>
      <c r="E4" s="498"/>
      <c r="F4" s="498"/>
      <c r="G4" s="498"/>
      <c r="H4" s="498"/>
      <c r="I4" s="498"/>
      <c r="J4" s="498"/>
      <c r="K4" s="498"/>
      <c r="L4" s="498"/>
      <c r="M4" s="498"/>
      <c r="N4" s="498"/>
      <c r="O4" s="498"/>
      <c r="P4" s="498"/>
    </row>
    <row r="5" spans="2:16">
      <c r="B5" s="498" t="s">
        <v>1205</v>
      </c>
      <c r="C5" s="498"/>
      <c r="D5" s="498"/>
      <c r="E5" s="498"/>
      <c r="F5" s="498"/>
      <c r="G5" s="498"/>
      <c r="H5" s="498"/>
      <c r="I5" s="498"/>
      <c r="J5" s="498"/>
      <c r="K5" s="498"/>
      <c r="L5" s="498"/>
      <c r="M5" s="498"/>
      <c r="N5" s="498"/>
      <c r="O5" s="498"/>
      <c r="P5" s="498"/>
    </row>
    <row r="6" spans="2:16">
      <c r="B6" s="498" t="s">
        <v>112</v>
      </c>
      <c r="C6" s="498"/>
      <c r="D6" s="498"/>
      <c r="E6" s="498"/>
      <c r="F6" s="498"/>
      <c r="G6" s="498"/>
      <c r="H6" s="498"/>
      <c r="I6" s="498"/>
      <c r="J6" s="498"/>
      <c r="K6" s="498"/>
      <c r="L6" s="498"/>
      <c r="M6" s="498"/>
      <c r="N6" s="498"/>
      <c r="O6" s="498"/>
      <c r="P6" s="498"/>
    </row>
    <row r="7" spans="2:16">
      <c r="B7" s="498" t="str">
        <f>'Data Entry'!G1</f>
        <v>JUNE 30 2025</v>
      </c>
      <c r="C7" s="498"/>
      <c r="D7" s="498"/>
      <c r="E7" s="498"/>
      <c r="F7" s="498"/>
      <c r="G7" s="498"/>
      <c r="H7" s="498"/>
      <c r="I7" s="498"/>
      <c r="J7" s="498"/>
      <c r="K7" s="498"/>
      <c r="L7" s="498"/>
      <c r="M7" s="498"/>
      <c r="N7" s="498"/>
      <c r="O7" s="498"/>
      <c r="P7" s="498"/>
    </row>
    <row r="8" spans="2:16">
      <c r="B8" s="41"/>
      <c r="C8" s="41"/>
      <c r="D8" s="41"/>
      <c r="E8" s="41"/>
      <c r="F8" s="41"/>
      <c r="G8" s="41"/>
      <c r="H8" s="41"/>
      <c r="I8" s="41"/>
      <c r="J8" s="41"/>
      <c r="K8" s="41"/>
      <c r="L8" s="41"/>
      <c r="M8" s="41"/>
      <c r="N8" s="41"/>
      <c r="O8" s="41"/>
      <c r="P8" s="41"/>
    </row>
    <row r="9" spans="2:16">
      <c r="B9" s="41"/>
      <c r="C9" s="41"/>
      <c r="D9" s="41"/>
      <c r="E9" s="41"/>
      <c r="F9" s="41"/>
      <c r="G9" s="41"/>
      <c r="H9" s="41"/>
      <c r="I9" s="41"/>
      <c r="J9" s="41"/>
      <c r="K9" s="41"/>
      <c r="L9" s="41"/>
      <c r="M9" s="41"/>
      <c r="N9" s="41"/>
      <c r="O9" s="41"/>
      <c r="P9" s="41"/>
    </row>
    <row r="10" spans="2:16">
      <c r="B10" s="41"/>
      <c r="C10" s="41"/>
      <c r="D10" s="41"/>
      <c r="E10" s="41"/>
      <c r="F10" s="41"/>
      <c r="G10" s="41"/>
      <c r="H10" s="41"/>
      <c r="I10" s="41"/>
      <c r="J10" s="41"/>
      <c r="K10" s="41"/>
      <c r="L10" s="41"/>
      <c r="M10" s="41"/>
      <c r="N10" s="41"/>
      <c r="O10" s="41"/>
      <c r="P10" s="41"/>
    </row>
    <row r="11" spans="2:16" ht="12.95" customHeight="1">
      <c r="B11" s="41"/>
      <c r="C11" s="41"/>
      <c r="D11" s="41"/>
      <c r="E11" s="41"/>
      <c r="F11" s="41"/>
      <c r="G11" s="41"/>
      <c r="H11" s="102"/>
      <c r="I11" s="41"/>
      <c r="J11" s="4"/>
      <c r="K11" s="41"/>
      <c r="L11" s="103" t="s">
        <v>99</v>
      </c>
      <c r="M11" s="41"/>
      <c r="N11" s="103" t="s">
        <v>917</v>
      </c>
      <c r="O11" s="41"/>
      <c r="P11" s="103" t="s">
        <v>896</v>
      </c>
    </row>
    <row r="12" spans="2:16" ht="12.95" customHeight="1">
      <c r="B12" s="41"/>
      <c r="C12" s="41"/>
      <c r="D12" s="41"/>
      <c r="E12" s="41"/>
      <c r="F12" s="41"/>
      <c r="G12" s="41"/>
      <c r="H12" s="103" t="s">
        <v>72</v>
      </c>
      <c r="I12" s="104"/>
      <c r="J12" s="101" t="s">
        <v>73</v>
      </c>
      <c r="K12" s="104"/>
      <c r="L12" s="103" t="s">
        <v>98</v>
      </c>
      <c r="M12" s="104"/>
      <c r="N12" s="103" t="s">
        <v>392</v>
      </c>
      <c r="O12" s="104"/>
      <c r="P12" s="103" t="s">
        <v>385</v>
      </c>
    </row>
    <row r="13" spans="2:16" ht="15.75" thickBot="1">
      <c r="B13" s="105" t="s">
        <v>38</v>
      </c>
      <c r="C13" s="499" t="s">
        <v>54</v>
      </c>
      <c r="D13" s="499"/>
      <c r="E13" s="499"/>
      <c r="F13" s="499"/>
      <c r="G13" s="101"/>
      <c r="H13" s="106" t="str">
        <f>'Drop down options'!B4</f>
        <v>2024-2025</v>
      </c>
      <c r="I13" s="101"/>
      <c r="J13" s="106" t="str">
        <f>H13</f>
        <v>2024-2025</v>
      </c>
      <c r="K13" s="101"/>
      <c r="L13" s="106" t="str">
        <f>H13</f>
        <v>2024-2025</v>
      </c>
      <c r="M13" s="101"/>
      <c r="N13" s="106" t="str">
        <f>H13</f>
        <v>2024-2025</v>
      </c>
      <c r="O13" s="101"/>
      <c r="P13" s="106" t="str">
        <f>H13</f>
        <v>2024-2025</v>
      </c>
    </row>
    <row r="14" spans="2:16">
      <c r="B14" s="99" t="s">
        <v>897</v>
      </c>
      <c r="C14" s="493" t="s">
        <v>899</v>
      </c>
      <c r="D14" s="493"/>
      <c r="E14" s="493"/>
      <c r="F14" s="493"/>
      <c r="G14" s="41"/>
      <c r="H14" s="107">
        <f>'Data Entry'!P117+'Data Entry'!P118</f>
        <v>0</v>
      </c>
      <c r="I14" s="41"/>
      <c r="J14" s="108"/>
      <c r="K14" s="41"/>
      <c r="L14" s="108"/>
      <c r="M14" s="41"/>
      <c r="N14" s="108"/>
      <c r="O14" s="41"/>
      <c r="P14" s="108"/>
    </row>
    <row r="15" spans="2:16">
      <c r="B15" s="41">
        <v>3000</v>
      </c>
      <c r="C15" s="492" t="s">
        <v>898</v>
      </c>
      <c r="D15" s="492"/>
      <c r="E15" s="492"/>
      <c r="F15" s="492"/>
      <c r="G15" s="41"/>
      <c r="H15" s="109">
        <f>SUM('Data Entry'!P120,'Data Entry'!P122,'Data Entry'!P126:P127)-SUM('Data Entry'!L122)</f>
        <v>0</v>
      </c>
      <c r="I15" s="41"/>
      <c r="J15" s="109">
        <f>'Data Entry'!L122</f>
        <v>0</v>
      </c>
      <c r="K15" s="41"/>
      <c r="L15" s="109">
        <f>'Data Entry'!M123</f>
        <v>0</v>
      </c>
      <c r="M15" s="41"/>
      <c r="N15" s="109">
        <f>'Data Entry'!N124</f>
        <v>0</v>
      </c>
      <c r="O15" s="41"/>
      <c r="P15" s="110"/>
    </row>
    <row r="16" spans="2:16">
      <c r="B16" s="41">
        <v>3030</v>
      </c>
      <c r="C16" s="492" t="s">
        <v>346</v>
      </c>
      <c r="D16" s="492"/>
      <c r="E16" s="492"/>
      <c r="F16" s="492"/>
      <c r="G16" s="41"/>
      <c r="H16" s="110"/>
      <c r="I16" s="41"/>
      <c r="J16" s="109">
        <f>'Data Entry'!P119</f>
        <v>0</v>
      </c>
      <c r="K16" s="41"/>
      <c r="L16" s="110"/>
      <c r="M16" s="41"/>
      <c r="N16" s="110"/>
      <c r="O16" s="41"/>
      <c r="P16" s="110"/>
    </row>
    <row r="17" spans="2:16">
      <c r="B17" s="41">
        <v>3050</v>
      </c>
      <c r="C17" s="492" t="s">
        <v>248</v>
      </c>
      <c r="D17" s="492"/>
      <c r="E17" s="492"/>
      <c r="F17" s="492"/>
      <c r="G17" s="41"/>
      <c r="H17" s="109">
        <f>SUM('Data Entry'!C121:I121)</f>
        <v>0</v>
      </c>
      <c r="I17" s="41"/>
      <c r="J17" s="109">
        <f>'Data Entry'!L121</f>
        <v>0</v>
      </c>
      <c r="K17" s="41"/>
      <c r="L17" s="110"/>
      <c r="M17" s="41"/>
      <c r="N17" s="110"/>
      <c r="O17" s="41"/>
      <c r="P17" s="110"/>
    </row>
    <row r="18" spans="2:16">
      <c r="B18" s="41">
        <v>3100</v>
      </c>
      <c r="C18" s="492" t="s">
        <v>900</v>
      </c>
      <c r="D18" s="492"/>
      <c r="E18" s="492"/>
      <c r="F18" s="492"/>
      <c r="G18" s="41"/>
      <c r="H18" s="109">
        <f>SUM('Data Entry'!P136)</f>
        <v>0</v>
      </c>
      <c r="I18" s="41"/>
      <c r="J18" s="110"/>
      <c r="K18" s="41"/>
      <c r="L18" s="110"/>
      <c r="M18" s="41"/>
      <c r="N18" s="110"/>
      <c r="O18" s="41"/>
      <c r="P18" s="110"/>
    </row>
    <row r="19" spans="2:16">
      <c r="B19" s="41">
        <v>3300</v>
      </c>
      <c r="C19" s="492" t="s">
        <v>901</v>
      </c>
      <c r="D19" s="492"/>
      <c r="E19" s="492"/>
      <c r="F19" s="492"/>
      <c r="G19" s="41"/>
      <c r="H19" s="109">
        <f>'Data Entry'!P142</f>
        <v>0</v>
      </c>
      <c r="I19" s="41"/>
      <c r="J19" s="110"/>
      <c r="K19" s="41"/>
      <c r="L19" s="110"/>
      <c r="M19" s="41"/>
      <c r="N19" s="110"/>
      <c r="O19" s="41"/>
      <c r="P19" s="110"/>
    </row>
    <row r="20" spans="2:16">
      <c r="B20" s="99" t="s">
        <v>903</v>
      </c>
      <c r="C20" s="492" t="s">
        <v>909</v>
      </c>
      <c r="D20" s="492"/>
      <c r="E20" s="492"/>
      <c r="F20" s="492"/>
      <c r="G20" s="41"/>
      <c r="H20" s="109">
        <f>SUM('Data Entry'!P144:P147,'Data Entry'!P151,'Data Entry'!P154:P156)-SUM('Data Entry'!L144,'Data Entry'!L151,'Data Entry'!L156)</f>
        <v>0</v>
      </c>
      <c r="I20" s="41"/>
      <c r="J20" s="109">
        <f>SUM('Data Entry'!L144,'Data Entry'!L151,'Data Entry'!L156)</f>
        <v>0</v>
      </c>
      <c r="K20" s="41"/>
      <c r="L20" s="109">
        <f>'Data Entry'!M152</f>
        <v>0</v>
      </c>
      <c r="M20" s="41"/>
      <c r="N20" s="109">
        <f>'Data Entry'!N153</f>
        <v>0</v>
      </c>
      <c r="O20" s="41"/>
      <c r="P20" s="110"/>
    </row>
    <row r="21" spans="2:16">
      <c r="B21" s="41">
        <v>3455</v>
      </c>
      <c r="C21" s="492" t="s">
        <v>371</v>
      </c>
      <c r="D21" s="492"/>
      <c r="E21" s="492"/>
      <c r="F21" s="492"/>
      <c r="G21" s="41"/>
      <c r="H21" s="110"/>
      <c r="I21" s="41"/>
      <c r="J21" s="110"/>
      <c r="K21" s="41"/>
      <c r="L21" s="110"/>
      <c r="M21" s="41"/>
      <c r="N21" s="110"/>
      <c r="O21" s="41"/>
      <c r="P21" s="109">
        <f>SUM('Data Entry'!P148:P149)</f>
        <v>0</v>
      </c>
    </row>
    <row r="22" spans="2:16">
      <c r="B22" s="41">
        <v>3500</v>
      </c>
      <c r="C22" s="492" t="s">
        <v>1156</v>
      </c>
      <c r="D22" s="492"/>
      <c r="E22" s="492"/>
      <c r="F22" s="492"/>
      <c r="G22" s="41"/>
      <c r="H22" s="109">
        <f>'Data Entry'!P164</f>
        <v>0</v>
      </c>
      <c r="I22" s="41"/>
      <c r="J22" s="110"/>
      <c r="K22" s="41"/>
      <c r="L22" s="110"/>
      <c r="M22" s="41"/>
      <c r="N22" s="110"/>
      <c r="O22" s="41"/>
      <c r="P22" s="110"/>
    </row>
    <row r="23" spans="2:16" ht="13.5" thickBot="1">
      <c r="B23" s="41">
        <v>3600</v>
      </c>
      <c r="C23" s="492" t="s">
        <v>902</v>
      </c>
      <c r="D23" s="492"/>
      <c r="E23" s="492"/>
      <c r="F23" s="492"/>
      <c r="G23" s="41"/>
      <c r="H23" s="111">
        <f>'Data Entry'!P182</f>
        <v>0</v>
      </c>
      <c r="I23" s="41"/>
      <c r="J23" s="112"/>
      <c r="K23" s="41"/>
      <c r="L23" s="112"/>
      <c r="M23" s="41"/>
      <c r="N23" s="112"/>
      <c r="O23" s="41"/>
      <c r="P23" s="112"/>
    </row>
    <row r="24" spans="2:16" ht="14.1" customHeight="1">
      <c r="B24" s="41"/>
      <c r="C24" s="494" t="s">
        <v>924</v>
      </c>
      <c r="D24" s="494"/>
      <c r="E24" s="494"/>
      <c r="F24" s="494"/>
      <c r="G24" s="41"/>
      <c r="H24" s="113">
        <f>SUM(H14:H23)</f>
        <v>0</v>
      </c>
      <c r="I24" s="41"/>
      <c r="J24" s="113">
        <f>SUM(J14:J23)</f>
        <v>0</v>
      </c>
      <c r="K24" s="41"/>
      <c r="L24" s="113">
        <f>SUM(L14:L23)</f>
        <v>0</v>
      </c>
      <c r="M24" s="41"/>
      <c r="N24" s="113">
        <f>SUM(N14:N23)</f>
        <v>0</v>
      </c>
      <c r="O24" s="41"/>
      <c r="P24" s="113">
        <f>SUM(P14:P23)</f>
        <v>0</v>
      </c>
    </row>
    <row r="25" spans="2:16" ht="14.1" customHeight="1">
      <c r="B25" s="41"/>
      <c r="C25" s="8"/>
      <c r="D25" s="8"/>
      <c r="E25" s="8"/>
      <c r="F25" s="8"/>
      <c r="G25" s="41"/>
      <c r="H25" s="44"/>
      <c r="I25" s="41"/>
      <c r="J25" s="44"/>
      <c r="K25" s="41"/>
      <c r="L25" s="44"/>
      <c r="M25" s="41"/>
      <c r="N25" s="44"/>
      <c r="O25" s="41"/>
      <c r="P25" s="44"/>
    </row>
    <row r="26" spans="2:16" ht="15">
      <c r="B26" s="41"/>
      <c r="C26" s="484" t="s">
        <v>67</v>
      </c>
      <c r="D26" s="484"/>
      <c r="E26" s="484"/>
      <c r="F26" s="484"/>
      <c r="G26" s="41"/>
      <c r="H26" s="41"/>
      <c r="I26" s="41"/>
      <c r="J26" s="41"/>
      <c r="K26" s="41"/>
      <c r="L26" s="41"/>
      <c r="M26" s="41"/>
      <c r="N26" s="41"/>
      <c r="O26" s="41"/>
      <c r="P26" s="41"/>
    </row>
    <row r="27" spans="2:16">
      <c r="B27" s="99">
        <v>4010</v>
      </c>
      <c r="C27" s="492" t="s">
        <v>293</v>
      </c>
      <c r="D27" s="492"/>
      <c r="E27" s="492"/>
      <c r="F27" s="492"/>
      <c r="G27" s="41"/>
      <c r="H27" s="107">
        <f>SUM('Data Entry'!C192:I192)</f>
        <v>0</v>
      </c>
      <c r="I27" s="41"/>
      <c r="J27" s="107">
        <f>SUM('Data Entry'!L192)</f>
        <v>0</v>
      </c>
      <c r="K27" s="41"/>
      <c r="L27" s="107">
        <f>'Data Entry'!M192</f>
        <v>0</v>
      </c>
      <c r="M27" s="41"/>
      <c r="N27" s="107">
        <f>'Data Entry'!N192</f>
        <v>0</v>
      </c>
      <c r="O27" s="41"/>
      <c r="P27" s="108"/>
    </row>
    <row r="28" spans="2:16">
      <c r="B28" s="99" t="s">
        <v>39</v>
      </c>
      <c r="C28" s="492" t="s">
        <v>904</v>
      </c>
      <c r="D28" s="492"/>
      <c r="E28" s="492"/>
      <c r="F28" s="492"/>
      <c r="G28" s="41"/>
      <c r="H28" s="109">
        <f>SUM('Data Entry'!C193:I194,'Data Entry'!C198:I203)</f>
        <v>0</v>
      </c>
      <c r="I28" s="41"/>
      <c r="J28" s="107">
        <f>SUM('Data Entry'!L193:L194,'Data Entry'!L198:L203)</f>
        <v>0</v>
      </c>
      <c r="K28" s="41"/>
      <c r="L28" s="107">
        <f>SUM('Data Entry'!M193:M194,'Data Entry'!M198:M203)</f>
        <v>0</v>
      </c>
      <c r="M28" s="41"/>
      <c r="N28" s="109">
        <f>SUM('Data Entry'!N193:N194,'Data Entry'!N198:N203)</f>
        <v>0</v>
      </c>
      <c r="O28" s="41"/>
      <c r="P28" s="110"/>
    </row>
    <row r="29" spans="2:16">
      <c r="B29" s="99" t="s">
        <v>40</v>
      </c>
      <c r="C29" s="492" t="s">
        <v>1158</v>
      </c>
      <c r="D29" s="492"/>
      <c r="E29" s="492"/>
      <c r="F29" s="492"/>
      <c r="G29" s="41"/>
      <c r="H29" s="109">
        <f>SUM(H27:H28)</f>
        <v>0</v>
      </c>
      <c r="I29" s="41"/>
      <c r="J29" s="109">
        <f>SUM(J27:J28)</f>
        <v>0</v>
      </c>
      <c r="K29" s="41"/>
      <c r="L29" s="109">
        <f>SUM(L27:L28)</f>
        <v>0</v>
      </c>
      <c r="M29" s="41"/>
      <c r="N29" s="109">
        <f>SUM(N27:N28)</f>
        <v>0</v>
      </c>
      <c r="O29" s="41"/>
      <c r="P29" s="110"/>
    </row>
    <row r="30" spans="2:16">
      <c r="B30" s="99" t="s">
        <v>41</v>
      </c>
      <c r="C30" s="492" t="s">
        <v>905</v>
      </c>
      <c r="D30" s="492"/>
      <c r="E30" s="492"/>
      <c r="F30" s="492"/>
      <c r="G30" s="41"/>
      <c r="H30" s="109">
        <f>SUM('Data Entry'!C206:I216)</f>
        <v>0</v>
      </c>
      <c r="I30" s="41"/>
      <c r="J30" s="109">
        <f>SUM('Data Entry'!L206:L216)</f>
        <v>0</v>
      </c>
      <c r="K30" s="41"/>
      <c r="L30" s="109">
        <f>SUM('Data Entry'!M206:M216)</f>
        <v>0</v>
      </c>
      <c r="M30" s="41"/>
      <c r="N30" s="109">
        <f>SUM('Data Entry'!N206:N216)</f>
        <v>0</v>
      </c>
      <c r="O30" s="41"/>
      <c r="P30" s="110"/>
    </row>
    <row r="31" spans="2:16">
      <c r="B31" s="99" t="s">
        <v>42</v>
      </c>
      <c r="C31" s="492" t="s">
        <v>906</v>
      </c>
      <c r="D31" s="492"/>
      <c r="E31" s="492"/>
      <c r="F31" s="492"/>
      <c r="G31" s="41"/>
      <c r="H31" s="109">
        <f>SUM('Data Entry'!C219:I226,'Data Entry'!C229:I231)</f>
        <v>0</v>
      </c>
      <c r="I31" s="41"/>
      <c r="J31" s="109">
        <f>SUM('Data Entry'!L219:L226,'Data Entry'!L229:L231)</f>
        <v>0</v>
      </c>
      <c r="K31" s="41"/>
      <c r="L31" s="109">
        <f>SUM('Data Entry'!M219:M226,'Data Entry'!M229:M231)</f>
        <v>0</v>
      </c>
      <c r="M31" s="41"/>
      <c r="N31" s="109">
        <f>SUM('Data Entry'!N219:N226,'Data Entry'!N229:N231)</f>
        <v>0</v>
      </c>
      <c r="O31" s="41"/>
      <c r="P31" s="110"/>
    </row>
    <row r="32" spans="2:16">
      <c r="B32" s="99" t="s">
        <v>43</v>
      </c>
      <c r="C32" s="492" t="s">
        <v>1159</v>
      </c>
      <c r="D32" s="492"/>
      <c r="E32" s="492"/>
      <c r="F32" s="492"/>
      <c r="G32" s="41"/>
      <c r="H32" s="109">
        <f>SUM('Data Entry'!C234:I239,'Data Entry'!C242:I242,'Data Entry'!C244:I247,'Data Entry'!C249:I249,'Data Entry'!C251:I254)</f>
        <v>0</v>
      </c>
      <c r="I32" s="41"/>
      <c r="J32" s="109">
        <f>SUM('Data Entry'!L234:L239,'Data Entry'!L242,'Data Entry'!L244:L247,'Data Entry'!L249,'Data Entry'!L251:L254)</f>
        <v>0</v>
      </c>
      <c r="K32" s="41"/>
      <c r="L32" s="109">
        <f>SUM('Data Entry'!M234:M239,'Data Entry'!M242,'Data Entry'!M244:M247,'Data Entry'!M249,'Data Entry'!M251:M254)</f>
        <v>0</v>
      </c>
      <c r="M32" s="41"/>
      <c r="N32" s="109">
        <f>SUM('Data Entry'!N234:N239,'Data Entry'!N242,'Data Entry'!N244:N247,'Data Entry'!N249,'Data Entry'!N251:N254)</f>
        <v>0</v>
      </c>
      <c r="O32" s="41"/>
      <c r="P32" s="110"/>
    </row>
    <row r="33" spans="2:16">
      <c r="B33" s="99">
        <v>4760</v>
      </c>
      <c r="C33" s="492" t="s">
        <v>60</v>
      </c>
      <c r="D33" s="492"/>
      <c r="E33" s="492"/>
      <c r="F33" s="492"/>
      <c r="G33" s="41"/>
      <c r="H33" s="109">
        <f>SUM('Data Entry'!E250,'Data Entry'!G250)</f>
        <v>0</v>
      </c>
      <c r="I33" s="41"/>
      <c r="J33" s="110"/>
      <c r="K33" s="41"/>
      <c r="L33" s="110"/>
      <c r="M33" s="41"/>
      <c r="N33" s="110"/>
      <c r="O33" s="41"/>
      <c r="P33" s="110"/>
    </row>
    <row r="34" spans="2:16">
      <c r="B34" s="41">
        <v>4810.1000000000004</v>
      </c>
      <c r="C34" s="492" t="s">
        <v>908</v>
      </c>
      <c r="D34" s="492"/>
      <c r="E34" s="492"/>
      <c r="F34" s="492"/>
      <c r="G34" s="41"/>
      <c r="H34" s="109">
        <f>'Data Entry'!E256</f>
        <v>0</v>
      </c>
      <c r="I34" s="41"/>
      <c r="J34" s="108"/>
      <c r="K34" s="41"/>
      <c r="L34" s="108"/>
      <c r="M34" s="41"/>
      <c r="N34" s="108"/>
      <c r="O34" s="41"/>
      <c r="P34" s="110"/>
    </row>
    <row r="35" spans="2:16" ht="13.5" thickBot="1">
      <c r="B35" s="41">
        <v>4810.2</v>
      </c>
      <c r="C35" s="492" t="s">
        <v>907</v>
      </c>
      <c r="D35" s="492"/>
      <c r="E35" s="492"/>
      <c r="F35" s="492"/>
      <c r="G35" s="41"/>
      <c r="H35" s="114">
        <f>'Data Entry'!J257</f>
        <v>0</v>
      </c>
      <c r="I35" s="41"/>
      <c r="J35" s="115"/>
      <c r="K35" s="41"/>
      <c r="L35" s="115"/>
      <c r="M35" s="41"/>
      <c r="N35" s="120"/>
      <c r="O35" s="41"/>
      <c r="P35" s="115"/>
    </row>
    <row r="36" spans="2:16" ht="14.1" customHeight="1" thickBot="1">
      <c r="B36" s="41"/>
      <c r="C36" s="494" t="s">
        <v>1166</v>
      </c>
      <c r="D36" s="494"/>
      <c r="E36" s="494"/>
      <c r="F36" s="494"/>
      <c r="G36" s="41"/>
      <c r="H36" s="44">
        <f>SUM(H29:H35)</f>
        <v>0</v>
      </c>
      <c r="I36" s="41"/>
      <c r="J36" s="116">
        <f>SUM(J29:J35)</f>
        <v>0</v>
      </c>
      <c r="K36" s="41"/>
      <c r="L36" s="116">
        <f>SUM(L29:L35)</f>
        <v>0</v>
      </c>
      <c r="M36" s="41"/>
      <c r="N36" s="116">
        <f>SUM(N29:N35)</f>
        <v>0</v>
      </c>
      <c r="O36" s="41"/>
      <c r="P36" s="117"/>
    </row>
    <row r="37" spans="2:16" ht="12.95" customHeight="1" thickBot="1">
      <c r="B37" s="41"/>
      <c r="C37" s="495" t="s">
        <v>1161</v>
      </c>
      <c r="D37" s="496"/>
      <c r="E37" s="496"/>
      <c r="F37" s="496"/>
      <c r="G37" s="118"/>
      <c r="H37" s="119">
        <f>H24-H36</f>
        <v>0</v>
      </c>
      <c r="I37" s="41"/>
      <c r="J37" s="120"/>
      <c r="K37" s="41"/>
      <c r="L37" s="120"/>
      <c r="M37" s="41"/>
      <c r="N37" s="120"/>
      <c r="O37" s="41"/>
      <c r="P37" s="120"/>
    </row>
    <row r="38" spans="2:16" ht="12.95" customHeight="1">
      <c r="B38" s="41"/>
      <c r="C38" s="4"/>
      <c r="D38" s="4"/>
      <c r="E38" s="4"/>
      <c r="F38" s="4"/>
      <c r="G38" s="41"/>
      <c r="H38" s="44"/>
      <c r="I38" s="41"/>
      <c r="J38" s="41"/>
      <c r="K38" s="41"/>
      <c r="L38" s="41"/>
      <c r="M38" s="41"/>
      <c r="N38" s="41"/>
      <c r="O38" s="41"/>
      <c r="P38" s="41"/>
    </row>
    <row r="39" spans="2:16" ht="15">
      <c r="B39" s="121" t="s">
        <v>913</v>
      </c>
      <c r="C39" s="484" t="s">
        <v>910</v>
      </c>
      <c r="D39" s="484"/>
      <c r="E39" s="484"/>
      <c r="F39" s="484"/>
      <c r="G39" s="41"/>
      <c r="H39" s="41"/>
      <c r="I39" s="41"/>
      <c r="J39" s="41"/>
      <c r="K39" s="41"/>
      <c r="L39" s="41"/>
      <c r="M39" s="41"/>
      <c r="N39" s="41"/>
      <c r="O39" s="41"/>
      <c r="P39" s="41"/>
    </row>
    <row r="40" spans="2:16">
      <c r="B40" s="41">
        <v>3070</v>
      </c>
      <c r="C40" s="41" t="s">
        <v>912</v>
      </c>
      <c r="D40" s="41"/>
      <c r="E40" s="41"/>
      <c r="F40" s="41"/>
      <c r="G40" s="41"/>
      <c r="H40" s="107">
        <f>'Data Entry'!P125</f>
        <v>0</v>
      </c>
      <c r="I40" s="41"/>
      <c r="J40" s="122"/>
      <c r="K40" s="41"/>
      <c r="L40" s="122"/>
      <c r="M40" s="41"/>
      <c r="N40" s="122"/>
      <c r="O40" s="41"/>
      <c r="P40" s="108"/>
    </row>
    <row r="41" spans="2:16">
      <c r="B41" s="41">
        <v>3460</v>
      </c>
      <c r="C41" s="41" t="s">
        <v>911</v>
      </c>
      <c r="D41" s="41"/>
      <c r="E41" s="41"/>
      <c r="F41" s="41"/>
      <c r="G41" s="41"/>
      <c r="H41" s="109">
        <f>'Data Entry'!P150</f>
        <v>0</v>
      </c>
      <c r="I41" s="41"/>
      <c r="J41" s="122"/>
      <c r="K41" s="41"/>
      <c r="L41" s="122"/>
      <c r="M41" s="41"/>
      <c r="N41" s="123"/>
      <c r="O41" s="41"/>
      <c r="P41" s="110"/>
    </row>
    <row r="42" spans="2:16" ht="13.5" thickBot="1">
      <c r="B42" s="99" t="s">
        <v>281</v>
      </c>
      <c r="C42" s="41" t="s">
        <v>1157</v>
      </c>
      <c r="D42" s="41"/>
      <c r="E42" s="41"/>
      <c r="F42" s="41"/>
      <c r="G42" s="41"/>
      <c r="H42" s="124"/>
      <c r="I42" s="41"/>
      <c r="J42" s="114">
        <f>'Data Entry'!P157</f>
        <v>0</v>
      </c>
      <c r="K42" s="41"/>
      <c r="L42" s="124"/>
      <c r="M42" s="41"/>
      <c r="N42" s="124"/>
      <c r="O42" s="41"/>
      <c r="P42" s="125"/>
    </row>
    <row r="43" spans="2:16" ht="14.1" customHeight="1">
      <c r="B43" s="41"/>
      <c r="C43" s="494" t="s">
        <v>1167</v>
      </c>
      <c r="D43" s="494"/>
      <c r="E43" s="494"/>
      <c r="F43" s="494"/>
      <c r="G43" s="41"/>
      <c r="H43" s="113">
        <f>SUM(H40:H42)</f>
        <v>0</v>
      </c>
      <c r="I43" s="41"/>
      <c r="J43" s="113">
        <f>SUM(J40:J42)</f>
        <v>0</v>
      </c>
      <c r="K43" s="41"/>
      <c r="L43" s="126"/>
      <c r="M43" s="41"/>
      <c r="N43" s="126"/>
      <c r="O43" s="41"/>
      <c r="P43" s="127"/>
    </row>
    <row r="44" spans="2:16" ht="14.1" customHeight="1">
      <c r="B44" s="41"/>
      <c r="C44" s="8"/>
      <c r="D44" s="8"/>
      <c r="E44" s="8"/>
      <c r="F44" s="8"/>
      <c r="G44" s="41"/>
      <c r="H44" s="44"/>
      <c r="I44" s="41"/>
      <c r="J44" s="63"/>
      <c r="K44" s="41"/>
      <c r="L44" s="41"/>
      <c r="M44" s="41"/>
      <c r="N44" s="41"/>
      <c r="O44" s="41"/>
      <c r="P44" s="49"/>
    </row>
    <row r="45" spans="2:16" ht="15">
      <c r="B45" s="121" t="s">
        <v>914</v>
      </c>
      <c r="C45" s="484" t="s">
        <v>915</v>
      </c>
      <c r="D45" s="484"/>
      <c r="E45" s="484"/>
      <c r="F45" s="484"/>
      <c r="G45" s="41"/>
      <c r="H45" s="41"/>
      <c r="I45" s="41"/>
      <c r="J45" s="41"/>
      <c r="K45" s="41"/>
      <c r="L45" s="41"/>
      <c r="M45" s="41"/>
      <c r="N45" s="41"/>
      <c r="O45" s="41"/>
      <c r="P45" s="41"/>
    </row>
    <row r="46" spans="2:16">
      <c r="B46" s="41">
        <v>4690</v>
      </c>
      <c r="C46" s="492" t="s">
        <v>916</v>
      </c>
      <c r="D46" s="492"/>
      <c r="E46" s="492"/>
      <c r="F46" s="492"/>
      <c r="G46" s="41"/>
      <c r="H46" s="109">
        <f>SUM('Data Entry'!C243:I243)</f>
        <v>0</v>
      </c>
      <c r="I46" s="41"/>
      <c r="J46" s="122"/>
      <c r="K46" s="41"/>
      <c r="L46" s="122"/>
      <c r="M46" s="41"/>
      <c r="N46" s="123"/>
      <c r="O46" s="41"/>
      <c r="P46" s="110"/>
    </row>
    <row r="47" spans="2:16">
      <c r="B47" s="41">
        <v>4740</v>
      </c>
      <c r="C47" s="492" t="s">
        <v>44</v>
      </c>
      <c r="D47" s="492"/>
      <c r="E47" s="492"/>
      <c r="F47" s="492"/>
      <c r="G47" s="41"/>
      <c r="H47" s="109">
        <f>SUM('Data Entry'!C248:I248)</f>
        <v>0</v>
      </c>
      <c r="I47" s="41"/>
      <c r="J47" s="109">
        <f>SUM('Data Entry'!L248)</f>
        <v>0</v>
      </c>
      <c r="K47" s="41"/>
      <c r="L47" s="109">
        <f>SUM('Data Entry'!M248)</f>
        <v>0</v>
      </c>
      <c r="M47" s="41"/>
      <c r="N47" s="109">
        <f>SUM('Data Entry'!N248)</f>
        <v>0</v>
      </c>
      <c r="O47" s="41"/>
      <c r="P47" s="110"/>
    </row>
    <row r="48" spans="2:16" ht="13.5" thickBot="1">
      <c r="B48" s="99" t="s">
        <v>1132</v>
      </c>
      <c r="C48" s="492" t="s">
        <v>1160</v>
      </c>
      <c r="D48" s="492"/>
      <c r="E48" s="492"/>
      <c r="F48" s="492"/>
      <c r="G48" s="41"/>
      <c r="H48" s="124"/>
      <c r="I48" s="41"/>
      <c r="J48" s="114">
        <f>'Data Entry'!K258</f>
        <v>0</v>
      </c>
      <c r="K48" s="41"/>
      <c r="L48" s="128"/>
      <c r="M48" s="41"/>
      <c r="N48" s="124"/>
      <c r="O48" s="41"/>
      <c r="P48" s="125"/>
    </row>
    <row r="49" spans="2:16" ht="14.1" customHeight="1" thickBot="1">
      <c r="B49" s="41"/>
      <c r="C49" s="494" t="s">
        <v>1168</v>
      </c>
      <c r="D49" s="494"/>
      <c r="E49" s="494"/>
      <c r="F49" s="494"/>
      <c r="G49" s="41"/>
      <c r="H49" s="116">
        <f>SUM(H46:H48)</f>
        <v>0</v>
      </c>
      <c r="I49" s="41"/>
      <c r="J49" s="129">
        <f>SUM(J46:J48)</f>
        <v>0</v>
      </c>
      <c r="K49" s="41"/>
      <c r="L49" s="116">
        <f>SUM(L46:L48)</f>
        <v>0</v>
      </c>
      <c r="M49" s="41"/>
      <c r="N49" s="63">
        <f>SUM(N46:N48)</f>
        <v>0</v>
      </c>
      <c r="O49" s="41"/>
      <c r="P49" s="117"/>
    </row>
    <row r="50" spans="2:16" ht="14.1" customHeight="1">
      <c r="B50" s="41"/>
      <c r="C50" s="8"/>
      <c r="D50" s="8"/>
      <c r="E50" s="8"/>
      <c r="F50" s="8"/>
      <c r="G50" s="41"/>
      <c r="H50" s="129"/>
      <c r="I50" s="41"/>
      <c r="J50" s="129"/>
      <c r="K50" s="41"/>
      <c r="L50" s="129"/>
      <c r="M50" s="41"/>
      <c r="N50" s="129"/>
      <c r="O50" s="41"/>
      <c r="P50" s="65"/>
    </row>
    <row r="51" spans="2:16" ht="13.5" thickBot="1">
      <c r="B51" s="41"/>
      <c r="C51" s="494" t="s">
        <v>1169</v>
      </c>
      <c r="D51" s="494"/>
      <c r="E51" s="494"/>
      <c r="F51" s="494"/>
      <c r="G51" s="41"/>
      <c r="H51" s="130">
        <f>H37+H43-H49</f>
        <v>0</v>
      </c>
      <c r="I51" s="41"/>
      <c r="J51" s="130">
        <f>J24-J36+J43-J49</f>
        <v>0</v>
      </c>
      <c r="K51" s="41"/>
      <c r="L51" s="130">
        <f>L24-L36+L43-L49</f>
        <v>0</v>
      </c>
      <c r="M51" s="41"/>
      <c r="N51" s="130">
        <f>N24-N36+N43-N49</f>
        <v>0</v>
      </c>
      <c r="O51" s="41"/>
      <c r="P51" s="130">
        <f>P24-P36+P43-P49</f>
        <v>0</v>
      </c>
    </row>
    <row r="52" spans="2:16" ht="13.5" thickTop="1">
      <c r="B52" s="41"/>
      <c r="C52" s="4"/>
      <c r="D52" s="4"/>
      <c r="E52" s="4"/>
      <c r="F52" s="4"/>
      <c r="G52" s="41"/>
      <c r="H52" s="44"/>
      <c r="I52" s="41"/>
      <c r="J52" s="44"/>
      <c r="K52" s="41"/>
      <c r="L52" s="44"/>
      <c r="M52" s="41"/>
      <c r="N52" s="44"/>
      <c r="O52" s="41"/>
      <c r="P52" s="44"/>
    </row>
    <row r="53" spans="2:16" ht="15">
      <c r="B53" s="41"/>
      <c r="C53" s="484" t="s">
        <v>918</v>
      </c>
      <c r="D53" s="484"/>
      <c r="E53" s="484"/>
      <c r="F53" s="484"/>
      <c r="G53" s="41"/>
      <c r="H53" s="41"/>
      <c r="I53" s="41"/>
      <c r="J53" s="41"/>
      <c r="K53" s="41"/>
      <c r="L53" s="41"/>
      <c r="M53" s="41"/>
      <c r="N53" s="41"/>
      <c r="O53" s="41"/>
      <c r="P53" s="41"/>
    </row>
    <row r="54" spans="2:16">
      <c r="B54" s="41">
        <v>3472</v>
      </c>
      <c r="C54" s="492" t="s">
        <v>919</v>
      </c>
      <c r="D54" s="492"/>
      <c r="E54" s="492"/>
      <c r="F54" s="492"/>
      <c r="G54" s="41"/>
      <c r="H54" s="107">
        <f>SUM('Data Entry'!E263+'Data Entry'!G263)</f>
        <v>0</v>
      </c>
      <c r="I54" s="41"/>
      <c r="J54" s="107">
        <f>SUM('Data Entry'!K263+'Data Entry'!L263)</f>
        <v>0</v>
      </c>
      <c r="K54" s="41"/>
      <c r="L54" s="107">
        <f>SUM('Data Entry'!M263)</f>
        <v>0</v>
      </c>
      <c r="M54" s="41"/>
      <c r="N54" s="107">
        <f>'Data Entry'!N263</f>
        <v>0</v>
      </c>
      <c r="O54" s="41"/>
      <c r="P54" s="108"/>
    </row>
    <row r="55" spans="2:16" ht="13.5" thickBot="1">
      <c r="B55" s="41">
        <v>3473</v>
      </c>
      <c r="C55" s="492" t="s">
        <v>920</v>
      </c>
      <c r="D55" s="492"/>
      <c r="E55" s="492"/>
      <c r="F55" s="492"/>
      <c r="G55" s="41"/>
      <c r="H55" s="114">
        <f>SUM('Data Entry'!E264+'Data Entry'!G264)</f>
        <v>0</v>
      </c>
      <c r="I55" s="41"/>
      <c r="J55" s="114">
        <f>SUM('Data Entry'!K264+'Data Entry'!L264)</f>
        <v>0</v>
      </c>
      <c r="K55" s="41"/>
      <c r="L55" s="114">
        <f>SUM('Data Entry'!M264)</f>
        <v>0</v>
      </c>
      <c r="M55" s="41"/>
      <c r="N55" s="114">
        <f>'Data Entry'!N264</f>
        <v>0</v>
      </c>
      <c r="O55" s="41"/>
      <c r="P55" s="125"/>
    </row>
    <row r="56" spans="2:16" ht="13.5" thickBot="1">
      <c r="B56" s="41"/>
      <c r="C56" s="494" t="s">
        <v>921</v>
      </c>
      <c r="D56" s="494"/>
      <c r="E56" s="494"/>
      <c r="F56" s="494"/>
      <c r="G56" s="41"/>
      <c r="H56" s="130">
        <f>H51+H54-H55</f>
        <v>0</v>
      </c>
      <c r="I56" s="41"/>
      <c r="J56" s="130">
        <f>J51+J54-J55</f>
        <v>0</v>
      </c>
      <c r="K56" s="41"/>
      <c r="L56" s="130">
        <f>L51+L54-L55</f>
        <v>0</v>
      </c>
      <c r="M56" s="41"/>
      <c r="N56" s="130">
        <f>N51+N54-N55</f>
        <v>0</v>
      </c>
      <c r="O56" s="41"/>
      <c r="P56" s="130">
        <f>P51+P54-P55</f>
        <v>0</v>
      </c>
    </row>
    <row r="57" spans="2:16" ht="13.5" thickTop="1">
      <c r="B57" s="41"/>
      <c r="C57" s="41"/>
      <c r="D57" s="41"/>
      <c r="E57" s="41"/>
      <c r="F57" s="41"/>
      <c r="G57" s="41"/>
      <c r="H57" s="41"/>
      <c r="I57" s="41"/>
      <c r="J57" s="41"/>
      <c r="K57" s="41"/>
      <c r="L57" s="41"/>
      <c r="M57" s="41"/>
      <c r="N57" s="41"/>
      <c r="O57" s="41"/>
      <c r="P57" s="41"/>
    </row>
    <row r="58" spans="2:16">
      <c r="B58" s="41"/>
      <c r="C58" s="41"/>
      <c r="D58" s="41"/>
      <c r="E58" s="41"/>
      <c r="F58" s="41"/>
      <c r="G58" s="41"/>
      <c r="H58" s="41"/>
      <c r="I58" s="41"/>
      <c r="J58" s="41"/>
      <c r="K58" s="41"/>
      <c r="L58" s="41"/>
      <c r="M58" s="41"/>
      <c r="N58" s="41"/>
      <c r="O58" s="41"/>
      <c r="P58" s="41"/>
    </row>
    <row r="59" spans="2:16">
      <c r="B59" s="41"/>
      <c r="C59" s="41"/>
      <c r="D59" s="41"/>
      <c r="E59" s="41"/>
      <c r="F59" s="41"/>
      <c r="G59" s="41"/>
      <c r="H59" s="41"/>
      <c r="I59" s="41"/>
      <c r="J59" s="41"/>
      <c r="K59" s="41"/>
      <c r="L59" s="41"/>
      <c r="M59" s="41"/>
      <c r="N59" s="41"/>
      <c r="O59" s="41"/>
      <c r="P59" s="41"/>
    </row>
    <row r="60" spans="2:16">
      <c r="B60" s="41"/>
      <c r="C60" s="41"/>
      <c r="D60" s="41"/>
      <c r="E60" s="41"/>
      <c r="F60" s="41"/>
      <c r="G60" s="41"/>
      <c r="H60" s="41"/>
      <c r="I60" s="41"/>
      <c r="J60" s="41"/>
      <c r="K60" s="41"/>
      <c r="L60" s="41"/>
      <c r="M60" s="41"/>
      <c r="N60" s="41"/>
      <c r="O60" s="41"/>
      <c r="P60" s="41"/>
    </row>
    <row r="61" spans="2:16">
      <c r="B61" s="41"/>
      <c r="C61" s="41"/>
      <c r="D61" s="41"/>
      <c r="E61" s="41"/>
      <c r="F61" s="41"/>
      <c r="G61" s="41"/>
      <c r="H61" s="41"/>
      <c r="I61" s="41"/>
      <c r="J61" s="41"/>
      <c r="K61" s="41"/>
      <c r="L61" s="41"/>
      <c r="M61" s="41"/>
      <c r="N61" s="41"/>
      <c r="O61" s="41"/>
      <c r="P61" s="41"/>
    </row>
    <row r="62" spans="2:16">
      <c r="B62" s="41"/>
      <c r="C62" s="41"/>
      <c r="D62" s="41"/>
      <c r="E62" s="41"/>
      <c r="F62" s="41"/>
      <c r="G62" s="41"/>
      <c r="H62" s="41"/>
      <c r="I62" s="41"/>
      <c r="J62" s="41"/>
      <c r="K62" s="41"/>
      <c r="L62" s="41"/>
      <c r="M62" s="41"/>
      <c r="N62" s="41"/>
      <c r="O62" s="41"/>
      <c r="P62" s="41"/>
    </row>
    <row r="63" spans="2:16">
      <c r="B63" s="41"/>
      <c r="C63" s="41"/>
      <c r="D63" s="41"/>
      <c r="E63" s="41"/>
      <c r="F63" s="41"/>
      <c r="G63" s="41"/>
      <c r="H63" s="41"/>
      <c r="I63" s="41"/>
      <c r="J63" s="41"/>
      <c r="K63" s="41"/>
      <c r="L63" s="41"/>
      <c r="M63" s="41"/>
      <c r="N63" s="41"/>
      <c r="O63" s="41"/>
      <c r="P63" s="41"/>
    </row>
    <row r="64" spans="2:16">
      <c r="B64" s="41"/>
      <c r="C64" s="41"/>
      <c r="D64" s="41"/>
      <c r="E64" s="41"/>
      <c r="F64" s="41"/>
      <c r="G64" s="41"/>
      <c r="H64" s="41"/>
      <c r="I64" s="41"/>
      <c r="J64" s="41"/>
      <c r="K64" s="41"/>
      <c r="L64" s="41"/>
      <c r="M64" s="41"/>
      <c r="N64" s="41"/>
      <c r="O64" s="41"/>
      <c r="P64" s="41"/>
    </row>
    <row r="65" spans="2:16">
      <c r="B65" s="41"/>
      <c r="C65" s="41"/>
      <c r="D65" s="41"/>
      <c r="E65" s="41"/>
      <c r="F65" s="41"/>
      <c r="G65" s="41"/>
      <c r="H65" s="41"/>
      <c r="I65" s="41"/>
      <c r="J65" s="41"/>
      <c r="K65" s="41"/>
      <c r="L65" s="41"/>
      <c r="M65" s="41"/>
      <c r="N65" s="41"/>
      <c r="O65" s="41"/>
      <c r="P65" s="41"/>
    </row>
    <row r="66" spans="2:16">
      <c r="B66" s="41"/>
      <c r="C66" s="41"/>
      <c r="D66" s="41"/>
      <c r="E66" s="41"/>
      <c r="F66" s="41"/>
      <c r="G66" s="41"/>
      <c r="H66" s="41"/>
      <c r="I66" s="41"/>
      <c r="J66" s="41"/>
      <c r="K66" s="41"/>
      <c r="L66" s="41"/>
      <c r="M66" s="41"/>
      <c r="N66" s="41"/>
      <c r="O66" s="41"/>
      <c r="P66" s="41"/>
    </row>
    <row r="67" spans="2:16">
      <c r="B67" s="41"/>
      <c r="C67" s="41"/>
      <c r="D67" s="41"/>
      <c r="E67" s="41"/>
      <c r="F67" s="41"/>
      <c r="G67" s="41"/>
      <c r="H67" s="41"/>
      <c r="I67" s="41"/>
      <c r="J67" s="41"/>
      <c r="K67" s="41"/>
      <c r="L67" s="41"/>
      <c r="M67" s="41"/>
      <c r="N67" s="41"/>
      <c r="O67" s="41"/>
      <c r="P67" s="41"/>
    </row>
    <row r="68" spans="2:16">
      <c r="B68" s="41"/>
      <c r="C68" s="41"/>
      <c r="D68" s="41"/>
      <c r="E68" s="41"/>
      <c r="F68" s="41"/>
      <c r="G68" s="41"/>
      <c r="H68" s="41"/>
      <c r="I68" s="41"/>
      <c r="J68" s="41"/>
      <c r="K68" s="41"/>
      <c r="L68" s="41"/>
      <c r="M68" s="41"/>
      <c r="N68" s="41"/>
      <c r="O68" s="41"/>
      <c r="P68" s="41"/>
    </row>
    <row r="69" spans="2:16">
      <c r="B69" s="41"/>
      <c r="C69" s="41"/>
      <c r="D69" s="41"/>
      <c r="E69" s="41"/>
      <c r="F69" s="41"/>
      <c r="G69" s="41"/>
      <c r="H69" s="41"/>
      <c r="I69" s="41"/>
      <c r="J69" s="41"/>
      <c r="K69" s="41"/>
      <c r="L69" s="41"/>
      <c r="M69" s="41"/>
      <c r="N69" s="41"/>
      <c r="O69" s="41"/>
      <c r="P69" s="41"/>
    </row>
    <row r="70" spans="2:16">
      <c r="B70" s="41"/>
      <c r="C70" s="41"/>
      <c r="D70" s="41"/>
      <c r="E70" s="41"/>
      <c r="F70" s="41"/>
      <c r="G70" s="41"/>
      <c r="H70" s="41"/>
      <c r="I70" s="41"/>
      <c r="J70" s="41"/>
      <c r="K70" s="41"/>
      <c r="L70" s="41"/>
      <c r="M70" s="41"/>
      <c r="N70" s="41"/>
      <c r="O70" s="41"/>
      <c r="P70" s="41"/>
    </row>
    <row r="71" spans="2:16">
      <c r="B71" s="41"/>
      <c r="C71" s="41"/>
      <c r="D71" s="41"/>
      <c r="E71" s="41"/>
      <c r="F71" s="41"/>
      <c r="G71" s="41"/>
      <c r="H71" s="41"/>
      <c r="I71" s="41"/>
      <c r="J71" s="41"/>
      <c r="K71" s="41"/>
      <c r="L71" s="41"/>
      <c r="M71" s="41"/>
      <c r="N71" s="41"/>
      <c r="O71" s="41"/>
      <c r="P71" s="41"/>
    </row>
    <row r="72" spans="2:16">
      <c r="B72" s="41"/>
      <c r="C72" s="41"/>
      <c r="D72" s="41"/>
      <c r="E72" s="41"/>
      <c r="F72" s="41"/>
      <c r="G72" s="41"/>
      <c r="H72" s="41"/>
      <c r="I72" s="41"/>
      <c r="J72" s="41"/>
      <c r="K72" s="41"/>
      <c r="L72" s="41"/>
      <c r="M72" s="41"/>
      <c r="N72" s="41"/>
      <c r="O72" s="41"/>
      <c r="P72" s="41"/>
    </row>
    <row r="73" spans="2:16">
      <c r="B73" s="41"/>
      <c r="C73" s="41"/>
      <c r="D73" s="41"/>
      <c r="E73" s="41"/>
      <c r="F73" s="41"/>
      <c r="G73" s="41"/>
      <c r="H73" s="41"/>
      <c r="I73" s="41"/>
      <c r="J73" s="41"/>
      <c r="K73" s="41"/>
      <c r="L73" s="41"/>
      <c r="M73" s="41"/>
      <c r="N73" s="41"/>
      <c r="O73" s="41"/>
      <c r="P73" s="41"/>
    </row>
    <row r="74" spans="2:16">
      <c r="B74" s="41"/>
      <c r="C74" s="41"/>
      <c r="D74" s="41"/>
      <c r="E74" s="41"/>
      <c r="F74" s="41"/>
      <c r="G74" s="41"/>
      <c r="H74" s="41"/>
      <c r="I74" s="41"/>
      <c r="J74" s="41"/>
      <c r="K74" s="41"/>
      <c r="L74" s="41"/>
      <c r="M74" s="41"/>
      <c r="N74" s="41"/>
      <c r="O74" s="41"/>
      <c r="P74" s="41"/>
    </row>
    <row r="75" spans="2:16">
      <c r="B75" s="41"/>
      <c r="C75" s="41"/>
      <c r="D75" s="41"/>
      <c r="E75" s="41"/>
      <c r="F75" s="41"/>
      <c r="G75" s="41"/>
      <c r="H75" s="41"/>
      <c r="I75" s="41"/>
      <c r="J75" s="41"/>
      <c r="K75" s="41"/>
      <c r="L75" s="41"/>
      <c r="M75" s="41"/>
      <c r="N75" s="41"/>
      <c r="O75" s="41"/>
      <c r="P75" s="41"/>
    </row>
    <row r="76" spans="2:16">
      <c r="B76" s="41"/>
      <c r="C76" s="41"/>
      <c r="D76" s="41"/>
      <c r="E76" s="41"/>
      <c r="F76" s="41"/>
      <c r="G76" s="41"/>
      <c r="H76" s="41"/>
      <c r="I76" s="41"/>
      <c r="J76" s="41"/>
      <c r="K76" s="41"/>
      <c r="L76" s="41"/>
      <c r="M76" s="41"/>
      <c r="N76" s="41"/>
      <c r="O76" s="41"/>
      <c r="P76" s="41"/>
    </row>
    <row r="77" spans="2:16">
      <c r="B77" s="41"/>
      <c r="C77" s="41"/>
      <c r="D77" s="41"/>
      <c r="E77" s="41"/>
      <c r="F77" s="41"/>
      <c r="G77" s="41"/>
      <c r="H77" s="41"/>
      <c r="I77" s="41"/>
      <c r="J77" s="41"/>
      <c r="K77" s="41"/>
      <c r="L77" s="41"/>
      <c r="M77" s="41"/>
      <c r="N77" s="41"/>
      <c r="O77" s="41"/>
      <c r="P77" s="41"/>
    </row>
    <row r="78" spans="2:16">
      <c r="B78" s="41"/>
      <c r="C78" s="41"/>
      <c r="D78" s="41"/>
      <c r="E78" s="41"/>
      <c r="F78" s="41"/>
      <c r="G78" s="41"/>
      <c r="H78" s="41"/>
      <c r="I78" s="41"/>
      <c r="J78" s="41"/>
      <c r="K78" s="41"/>
      <c r="L78" s="41"/>
      <c r="M78" s="41"/>
      <c r="N78" s="41"/>
      <c r="O78" s="41"/>
      <c r="P78" s="41"/>
    </row>
    <row r="79" spans="2:16">
      <c r="B79" s="41"/>
      <c r="C79" s="41"/>
      <c r="D79" s="41"/>
      <c r="E79" s="41"/>
      <c r="F79" s="41"/>
      <c r="G79" s="41"/>
      <c r="H79" s="41"/>
      <c r="I79" s="41"/>
      <c r="J79" s="41"/>
      <c r="K79" s="41"/>
      <c r="L79" s="41"/>
      <c r="M79" s="41"/>
      <c r="N79" s="41"/>
      <c r="O79" s="41"/>
      <c r="P79" s="41"/>
    </row>
    <row r="80" spans="2:16">
      <c r="B80" s="41"/>
      <c r="C80" s="41"/>
      <c r="D80" s="41"/>
      <c r="E80" s="41"/>
      <c r="F80" s="41"/>
      <c r="G80" s="41"/>
      <c r="H80" s="41"/>
      <c r="I80" s="41"/>
      <c r="J80" s="41"/>
      <c r="K80" s="41"/>
      <c r="L80" s="41"/>
      <c r="M80" s="41"/>
      <c r="N80" s="41"/>
      <c r="O80" s="41"/>
      <c r="P80" s="41"/>
    </row>
    <row r="81" spans="2:16">
      <c r="B81" s="41"/>
      <c r="C81" s="41"/>
      <c r="D81" s="41"/>
      <c r="E81" s="41"/>
      <c r="F81" s="41"/>
      <c r="G81" s="41"/>
      <c r="H81" s="41"/>
      <c r="I81" s="41"/>
      <c r="J81" s="41"/>
      <c r="K81" s="41"/>
      <c r="L81" s="41"/>
      <c r="M81" s="41"/>
      <c r="N81" s="41"/>
      <c r="O81" s="41"/>
      <c r="P81" s="41"/>
    </row>
    <row r="82" spans="2:16">
      <c r="B82" s="41"/>
      <c r="C82" s="41"/>
      <c r="D82" s="41"/>
      <c r="E82" s="41"/>
      <c r="F82" s="41"/>
      <c r="G82" s="41"/>
      <c r="H82" s="41"/>
      <c r="I82" s="41"/>
      <c r="J82" s="41"/>
      <c r="K82" s="41"/>
      <c r="L82" s="41"/>
      <c r="M82" s="41"/>
      <c r="N82" s="41"/>
      <c r="O82" s="41"/>
      <c r="P82" s="41"/>
    </row>
    <row r="83" spans="2:16">
      <c r="B83" s="41"/>
      <c r="C83" s="41"/>
      <c r="D83" s="41"/>
      <c r="E83" s="41"/>
      <c r="F83" s="41"/>
      <c r="G83" s="41"/>
      <c r="H83" s="41"/>
      <c r="I83" s="41"/>
      <c r="J83" s="41"/>
      <c r="K83" s="41"/>
      <c r="L83" s="41"/>
      <c r="M83" s="41"/>
      <c r="N83" s="41"/>
      <c r="O83" s="41"/>
      <c r="P83" s="41"/>
    </row>
    <row r="84" spans="2:16">
      <c r="B84" s="41"/>
      <c r="C84" s="41"/>
      <c r="D84" s="41"/>
      <c r="E84" s="41"/>
      <c r="F84" s="41"/>
      <c r="G84" s="41"/>
      <c r="H84" s="41"/>
      <c r="I84" s="41"/>
      <c r="J84" s="41"/>
      <c r="K84" s="41"/>
      <c r="L84" s="41"/>
      <c r="M84" s="41"/>
      <c r="N84" s="41"/>
      <c r="O84" s="41"/>
      <c r="P84" s="41"/>
    </row>
    <row r="85" spans="2:16">
      <c r="B85" s="41"/>
      <c r="C85" s="41"/>
      <c r="D85" s="41"/>
      <c r="E85" s="41"/>
      <c r="F85" s="41"/>
      <c r="G85" s="41"/>
      <c r="H85" s="41"/>
      <c r="I85" s="41"/>
      <c r="J85" s="41"/>
      <c r="K85" s="41"/>
      <c r="L85" s="41"/>
      <c r="M85" s="41"/>
      <c r="N85" s="41"/>
      <c r="O85" s="41"/>
      <c r="P85" s="41"/>
    </row>
    <row r="86" spans="2:16">
      <c r="B86" s="41"/>
      <c r="C86" s="41"/>
      <c r="D86" s="41"/>
      <c r="E86" s="41"/>
      <c r="F86" s="41"/>
      <c r="G86" s="41"/>
      <c r="H86" s="41"/>
      <c r="I86" s="41"/>
      <c r="J86" s="41"/>
      <c r="K86" s="41"/>
      <c r="L86" s="41"/>
      <c r="M86" s="41"/>
      <c r="N86" s="41"/>
      <c r="O86" s="41"/>
      <c r="P86" s="41"/>
    </row>
    <row r="87" spans="2:16">
      <c r="B87" s="41"/>
      <c r="C87" s="41"/>
      <c r="D87" s="41"/>
      <c r="E87" s="41"/>
      <c r="F87" s="41"/>
      <c r="G87" s="41"/>
      <c r="H87" s="41"/>
      <c r="I87" s="41"/>
      <c r="J87" s="41"/>
      <c r="K87" s="41"/>
      <c r="L87" s="41"/>
      <c r="M87" s="41"/>
      <c r="N87" s="41"/>
      <c r="O87" s="41"/>
      <c r="P87" s="41"/>
    </row>
    <row r="88" spans="2:16">
      <c r="B88" s="41"/>
      <c r="C88" s="41"/>
      <c r="D88" s="41"/>
      <c r="E88" s="41"/>
      <c r="F88" s="41"/>
      <c r="G88" s="41"/>
      <c r="H88" s="41"/>
      <c r="I88" s="41"/>
      <c r="J88" s="41"/>
      <c r="K88" s="41"/>
      <c r="L88" s="41"/>
      <c r="M88" s="41"/>
      <c r="N88" s="41"/>
      <c r="O88" s="41"/>
      <c r="P88" s="41"/>
    </row>
    <row r="89" spans="2:16">
      <c r="B89" s="41"/>
      <c r="C89" s="41"/>
      <c r="D89" s="41"/>
      <c r="E89" s="41"/>
      <c r="F89" s="41"/>
      <c r="G89" s="41"/>
      <c r="H89" s="41"/>
      <c r="I89" s="41"/>
      <c r="J89" s="41"/>
      <c r="K89" s="41"/>
      <c r="L89" s="41"/>
      <c r="M89" s="41"/>
      <c r="N89" s="41"/>
      <c r="O89" s="41"/>
      <c r="P89" s="41"/>
    </row>
    <row r="90" spans="2:16">
      <c r="B90" s="41"/>
      <c r="C90" s="41"/>
      <c r="D90" s="41"/>
      <c r="E90" s="41"/>
      <c r="F90" s="41"/>
      <c r="G90" s="41"/>
      <c r="H90" s="41"/>
      <c r="I90" s="41"/>
      <c r="J90" s="41"/>
      <c r="K90" s="41"/>
      <c r="L90" s="41"/>
      <c r="M90" s="41"/>
      <c r="N90" s="41"/>
      <c r="O90" s="41"/>
      <c r="P90" s="41"/>
    </row>
    <row r="91" spans="2:16">
      <c r="B91" s="41"/>
      <c r="C91" s="41"/>
      <c r="D91" s="41"/>
      <c r="E91" s="41"/>
      <c r="F91" s="41"/>
      <c r="G91" s="41"/>
      <c r="H91" s="41"/>
      <c r="I91" s="41"/>
      <c r="J91" s="41"/>
      <c r="K91" s="41"/>
      <c r="L91" s="41"/>
      <c r="M91" s="41"/>
      <c r="N91" s="41"/>
      <c r="O91" s="41"/>
      <c r="P91" s="41"/>
    </row>
    <row r="92" spans="2:16">
      <c r="B92" s="41"/>
      <c r="C92" s="41"/>
      <c r="D92" s="41"/>
      <c r="E92" s="41"/>
      <c r="F92" s="41"/>
      <c r="G92" s="41"/>
      <c r="H92" s="41"/>
      <c r="I92" s="41"/>
      <c r="J92" s="41"/>
      <c r="K92" s="41"/>
      <c r="L92" s="41"/>
      <c r="M92" s="41"/>
      <c r="N92" s="41"/>
      <c r="O92" s="41"/>
      <c r="P92" s="41"/>
    </row>
    <row r="93" spans="2:16">
      <c r="B93" s="41"/>
      <c r="C93" s="41"/>
      <c r="D93" s="41"/>
      <c r="E93" s="41"/>
      <c r="F93" s="41"/>
      <c r="G93" s="41"/>
      <c r="H93" s="41"/>
      <c r="I93" s="41"/>
      <c r="J93" s="41"/>
      <c r="K93" s="41"/>
      <c r="L93" s="41"/>
      <c r="M93" s="41"/>
      <c r="N93" s="41"/>
      <c r="O93" s="41"/>
      <c r="P93" s="41"/>
    </row>
    <row r="94" spans="2:16">
      <c r="B94" s="41"/>
      <c r="C94" s="41"/>
      <c r="D94" s="41"/>
      <c r="E94" s="41"/>
      <c r="F94" s="41"/>
      <c r="G94" s="41"/>
      <c r="H94" s="41"/>
      <c r="I94" s="41"/>
      <c r="J94" s="41"/>
      <c r="K94" s="41"/>
      <c r="L94" s="41"/>
      <c r="M94" s="41"/>
      <c r="N94" s="41"/>
      <c r="O94" s="41"/>
      <c r="P94" s="41"/>
    </row>
    <row r="95" spans="2:16">
      <c r="B95" s="41"/>
      <c r="C95" s="41"/>
      <c r="D95" s="41"/>
      <c r="E95" s="41"/>
      <c r="F95" s="41"/>
      <c r="G95" s="41"/>
      <c r="H95" s="41"/>
      <c r="I95" s="41"/>
      <c r="J95" s="41"/>
      <c r="K95" s="41"/>
      <c r="L95" s="41"/>
      <c r="M95" s="41"/>
      <c r="N95" s="41"/>
      <c r="O95" s="41"/>
      <c r="P95" s="41"/>
    </row>
    <row r="96" spans="2:16">
      <c r="B96" s="41"/>
      <c r="C96" s="41"/>
      <c r="D96" s="41"/>
      <c r="E96" s="41"/>
      <c r="F96" s="41"/>
      <c r="G96" s="41"/>
      <c r="H96" s="41"/>
      <c r="I96" s="41"/>
      <c r="J96" s="41"/>
      <c r="K96" s="41"/>
      <c r="L96" s="41"/>
      <c r="M96" s="41"/>
      <c r="N96" s="41"/>
      <c r="O96" s="41"/>
      <c r="P96" s="41"/>
    </row>
    <row r="97" spans="2:16">
      <c r="B97" s="41"/>
      <c r="C97" s="41"/>
      <c r="D97" s="41"/>
      <c r="E97" s="41"/>
      <c r="F97" s="41"/>
      <c r="G97" s="41"/>
      <c r="H97" s="41"/>
      <c r="I97" s="41"/>
      <c r="J97" s="41"/>
      <c r="K97" s="41"/>
      <c r="L97" s="41"/>
      <c r="M97" s="41"/>
      <c r="N97" s="41"/>
      <c r="O97" s="41"/>
      <c r="P97" s="41"/>
    </row>
    <row r="98" spans="2:16">
      <c r="B98" s="41"/>
      <c r="C98" s="41"/>
      <c r="D98" s="41"/>
      <c r="E98" s="41"/>
      <c r="F98" s="41"/>
      <c r="G98" s="41"/>
      <c r="H98" s="41"/>
      <c r="I98" s="41"/>
      <c r="J98" s="41"/>
      <c r="K98" s="41"/>
      <c r="L98" s="41"/>
      <c r="M98" s="41"/>
      <c r="N98" s="41"/>
      <c r="O98" s="41"/>
      <c r="P98" s="41"/>
    </row>
    <row r="99" spans="2:16">
      <c r="B99" s="41"/>
      <c r="C99" s="41"/>
      <c r="D99" s="41"/>
      <c r="E99" s="41"/>
      <c r="F99" s="41"/>
      <c r="G99" s="41"/>
      <c r="H99" s="41"/>
      <c r="I99" s="41"/>
      <c r="J99" s="41"/>
      <c r="K99" s="41"/>
      <c r="L99" s="41"/>
      <c r="M99" s="41"/>
      <c r="N99" s="41"/>
      <c r="O99" s="41"/>
      <c r="P99" s="41"/>
    </row>
    <row r="100" spans="2:16">
      <c r="B100" s="41"/>
      <c r="C100" s="41"/>
      <c r="D100" s="41"/>
      <c r="E100" s="41"/>
      <c r="F100" s="41"/>
      <c r="G100" s="41"/>
      <c r="H100" s="41"/>
      <c r="I100" s="41"/>
      <c r="J100" s="41"/>
      <c r="K100" s="41"/>
      <c r="L100" s="41"/>
      <c r="M100" s="41"/>
      <c r="N100" s="41"/>
      <c r="O100" s="41"/>
      <c r="P100" s="41"/>
    </row>
    <row r="101" spans="2:16">
      <c r="B101" s="41"/>
      <c r="C101" s="41"/>
      <c r="D101" s="41"/>
      <c r="E101" s="41"/>
      <c r="F101" s="41"/>
      <c r="G101" s="41"/>
      <c r="H101" s="41"/>
      <c r="I101" s="41"/>
      <c r="J101" s="41"/>
      <c r="K101" s="41"/>
      <c r="L101" s="41"/>
      <c r="M101" s="41"/>
      <c r="N101" s="41"/>
      <c r="O101" s="41"/>
      <c r="P101" s="41"/>
    </row>
    <row r="102" spans="2:16">
      <c r="B102" s="41"/>
      <c r="C102" s="41"/>
      <c r="D102" s="41"/>
      <c r="E102" s="41"/>
      <c r="F102" s="41"/>
      <c r="G102" s="41"/>
      <c r="H102" s="41"/>
      <c r="I102" s="41"/>
      <c r="J102" s="41"/>
      <c r="K102" s="41"/>
      <c r="L102" s="41"/>
      <c r="M102" s="41"/>
      <c r="N102" s="41"/>
      <c r="O102" s="41"/>
      <c r="P102" s="41"/>
    </row>
    <row r="103" spans="2:16">
      <c r="B103" s="41"/>
      <c r="C103" s="41"/>
      <c r="D103" s="41"/>
      <c r="E103" s="41"/>
      <c r="F103" s="41"/>
      <c r="G103" s="41"/>
      <c r="H103" s="41"/>
      <c r="I103" s="41"/>
      <c r="J103" s="41"/>
      <c r="K103" s="41"/>
      <c r="L103" s="41"/>
      <c r="M103" s="41"/>
      <c r="N103" s="41"/>
      <c r="O103" s="41"/>
      <c r="P103" s="41"/>
    </row>
    <row r="104" spans="2:16">
      <c r="B104" s="41"/>
      <c r="C104" s="41"/>
      <c r="D104" s="41"/>
      <c r="E104" s="41"/>
      <c r="F104" s="41"/>
      <c r="G104" s="41"/>
      <c r="H104" s="41"/>
      <c r="I104" s="41"/>
      <c r="J104" s="41"/>
      <c r="K104" s="41"/>
      <c r="L104" s="41"/>
      <c r="M104" s="41"/>
      <c r="N104" s="41"/>
      <c r="O104" s="41"/>
      <c r="P104" s="41"/>
    </row>
    <row r="105" spans="2:16">
      <c r="B105" s="41"/>
      <c r="C105" s="41"/>
      <c r="D105" s="41"/>
      <c r="E105" s="41"/>
      <c r="F105" s="41"/>
      <c r="G105" s="41"/>
      <c r="H105" s="41"/>
      <c r="I105" s="41"/>
      <c r="J105" s="41"/>
      <c r="K105" s="41"/>
      <c r="L105" s="41"/>
      <c r="M105" s="41"/>
      <c r="N105" s="41"/>
      <c r="O105" s="41"/>
      <c r="P105" s="41"/>
    </row>
    <row r="106" spans="2:16">
      <c r="B106" s="41"/>
      <c r="C106" s="41"/>
      <c r="D106" s="41"/>
      <c r="E106" s="41"/>
      <c r="F106" s="41"/>
      <c r="G106" s="41"/>
      <c r="H106" s="41"/>
      <c r="I106" s="41"/>
      <c r="J106" s="41"/>
      <c r="K106" s="41"/>
      <c r="L106" s="41"/>
      <c r="M106" s="41"/>
      <c r="N106" s="41"/>
      <c r="O106" s="41"/>
      <c r="P106" s="41"/>
    </row>
    <row r="107" spans="2:16">
      <c r="B107" s="41"/>
      <c r="C107" s="41"/>
      <c r="D107" s="41"/>
      <c r="E107" s="41"/>
      <c r="F107" s="41"/>
      <c r="G107" s="41"/>
      <c r="H107" s="41"/>
      <c r="I107" s="41"/>
      <c r="J107" s="41"/>
      <c r="K107" s="41"/>
      <c r="L107" s="41"/>
      <c r="M107" s="41"/>
      <c r="N107" s="41"/>
      <c r="O107" s="41"/>
      <c r="P107" s="41"/>
    </row>
    <row r="108" spans="2:16">
      <c r="B108" s="41"/>
      <c r="C108" s="41"/>
      <c r="D108" s="41"/>
      <c r="E108" s="41"/>
      <c r="F108" s="41"/>
      <c r="G108" s="41"/>
      <c r="H108" s="41"/>
      <c r="I108" s="41"/>
      <c r="J108" s="41"/>
      <c r="K108" s="41"/>
      <c r="L108" s="41"/>
      <c r="M108" s="41"/>
      <c r="N108" s="41"/>
      <c r="O108" s="41"/>
      <c r="P108" s="41"/>
    </row>
    <row r="109" spans="2:16">
      <c r="B109" s="41"/>
      <c r="C109" s="41"/>
      <c r="D109" s="41"/>
      <c r="E109" s="41"/>
      <c r="F109" s="41"/>
      <c r="G109" s="41"/>
      <c r="H109" s="41"/>
      <c r="I109" s="41"/>
      <c r="J109" s="41"/>
      <c r="K109" s="41"/>
      <c r="L109" s="41"/>
      <c r="M109" s="41"/>
      <c r="N109" s="41"/>
      <c r="O109" s="41"/>
      <c r="P109" s="41"/>
    </row>
    <row r="110" spans="2:16">
      <c r="B110" s="41"/>
      <c r="C110" s="41"/>
      <c r="D110" s="41"/>
      <c r="E110" s="41"/>
      <c r="F110" s="41"/>
      <c r="G110" s="41"/>
      <c r="H110" s="41"/>
      <c r="I110" s="41"/>
      <c r="J110" s="41"/>
      <c r="K110" s="41"/>
      <c r="L110" s="41"/>
      <c r="M110" s="41"/>
      <c r="N110" s="41"/>
      <c r="O110" s="41"/>
      <c r="P110" s="41"/>
    </row>
    <row r="111" spans="2:16">
      <c r="B111" s="41"/>
      <c r="C111" s="41"/>
      <c r="D111" s="41"/>
      <c r="E111" s="41"/>
      <c r="F111" s="41"/>
      <c r="G111" s="41"/>
      <c r="H111" s="41"/>
      <c r="I111" s="41"/>
      <c r="J111" s="41"/>
      <c r="K111" s="41"/>
      <c r="L111" s="41"/>
      <c r="M111" s="41"/>
      <c r="N111" s="41"/>
      <c r="O111" s="41"/>
      <c r="P111" s="41"/>
    </row>
    <row r="112" spans="2:16">
      <c r="B112" s="41"/>
      <c r="C112" s="41"/>
      <c r="D112" s="41"/>
      <c r="E112" s="41"/>
      <c r="F112" s="41"/>
      <c r="G112" s="41"/>
      <c r="H112" s="41"/>
      <c r="I112" s="41"/>
      <c r="J112" s="41"/>
      <c r="K112" s="41"/>
      <c r="L112" s="41"/>
      <c r="M112" s="41"/>
      <c r="N112" s="41"/>
      <c r="O112" s="41"/>
      <c r="P112" s="41"/>
    </row>
    <row r="113" spans="2:16">
      <c r="B113" s="41"/>
      <c r="C113" s="41"/>
      <c r="D113" s="41"/>
      <c r="E113" s="41"/>
      <c r="F113" s="41"/>
      <c r="G113" s="41"/>
      <c r="H113" s="41"/>
      <c r="I113" s="41"/>
      <c r="J113" s="41"/>
      <c r="K113" s="41"/>
      <c r="L113" s="41"/>
      <c r="M113" s="41"/>
      <c r="N113" s="41"/>
      <c r="O113" s="41"/>
      <c r="P113" s="41"/>
    </row>
    <row r="114" spans="2:16">
      <c r="B114" s="41"/>
      <c r="C114" s="41"/>
      <c r="D114" s="41"/>
      <c r="E114" s="41"/>
      <c r="F114" s="41"/>
      <c r="G114" s="41"/>
      <c r="H114" s="41"/>
      <c r="I114" s="41"/>
      <c r="J114" s="41"/>
      <c r="K114" s="41"/>
      <c r="L114" s="41"/>
      <c r="M114" s="41"/>
      <c r="N114" s="41"/>
      <c r="O114" s="41"/>
      <c r="P114" s="41"/>
    </row>
    <row r="115" spans="2:16">
      <c r="B115" s="41"/>
      <c r="C115" s="41"/>
      <c r="D115" s="41"/>
      <c r="E115" s="41"/>
      <c r="F115" s="41"/>
      <c r="G115" s="41"/>
      <c r="H115" s="41"/>
      <c r="I115" s="41"/>
      <c r="J115" s="41"/>
      <c r="K115" s="41"/>
      <c r="L115" s="41"/>
      <c r="M115" s="41"/>
      <c r="N115" s="41"/>
      <c r="O115" s="41"/>
      <c r="P115" s="41"/>
    </row>
    <row r="116" spans="2:16">
      <c r="B116" s="41"/>
      <c r="C116" s="41"/>
      <c r="D116" s="41"/>
      <c r="E116" s="41"/>
      <c r="F116" s="41"/>
      <c r="G116" s="41"/>
      <c r="H116" s="41"/>
      <c r="I116" s="41"/>
      <c r="J116" s="41"/>
      <c r="K116" s="41"/>
      <c r="L116" s="41"/>
      <c r="M116" s="41"/>
      <c r="N116" s="41"/>
      <c r="O116" s="41"/>
      <c r="P116" s="41"/>
    </row>
    <row r="117" spans="2:16">
      <c r="B117" s="41"/>
      <c r="C117" s="41"/>
      <c r="D117" s="41"/>
      <c r="E117" s="41"/>
      <c r="F117" s="41"/>
      <c r="G117" s="41"/>
      <c r="H117" s="41"/>
      <c r="I117" s="41"/>
      <c r="J117" s="41"/>
      <c r="K117" s="41"/>
      <c r="L117" s="41"/>
      <c r="M117" s="41"/>
      <c r="N117" s="41"/>
      <c r="O117" s="41"/>
      <c r="P117" s="41"/>
    </row>
    <row r="118" spans="2:16">
      <c r="B118" s="41"/>
      <c r="C118" s="41"/>
      <c r="D118" s="41"/>
      <c r="E118" s="41"/>
      <c r="F118" s="41"/>
      <c r="G118" s="41"/>
      <c r="H118" s="41"/>
      <c r="I118" s="41"/>
      <c r="J118" s="41"/>
      <c r="K118" s="41"/>
      <c r="L118" s="41"/>
      <c r="M118" s="41"/>
      <c r="N118" s="41"/>
      <c r="O118" s="41"/>
      <c r="P118" s="41"/>
    </row>
    <row r="119" spans="2:16">
      <c r="B119" s="41"/>
      <c r="C119" s="41"/>
      <c r="D119" s="41"/>
      <c r="E119" s="41"/>
      <c r="F119" s="41"/>
      <c r="G119" s="41"/>
      <c r="H119" s="41"/>
      <c r="I119" s="41"/>
      <c r="J119" s="41"/>
      <c r="K119" s="41"/>
      <c r="L119" s="41"/>
      <c r="M119" s="41"/>
      <c r="N119" s="41"/>
      <c r="O119" s="41"/>
      <c r="P119" s="41"/>
    </row>
    <row r="120" spans="2:16">
      <c r="B120" s="41"/>
      <c r="C120" s="41"/>
      <c r="D120" s="41"/>
      <c r="E120" s="41"/>
      <c r="F120" s="41"/>
      <c r="G120" s="41"/>
      <c r="H120" s="41"/>
      <c r="I120" s="41"/>
      <c r="J120" s="41"/>
      <c r="K120" s="41"/>
      <c r="L120" s="41"/>
      <c r="M120" s="41"/>
      <c r="N120" s="41"/>
      <c r="O120" s="41"/>
      <c r="P120" s="41"/>
    </row>
    <row r="121" spans="2:16">
      <c r="B121" s="41"/>
      <c r="C121" s="41"/>
      <c r="D121" s="41"/>
      <c r="E121" s="41"/>
      <c r="F121" s="41"/>
      <c r="G121" s="41"/>
      <c r="H121" s="41"/>
      <c r="I121" s="41"/>
      <c r="J121" s="41"/>
      <c r="K121" s="41"/>
      <c r="L121" s="41"/>
      <c r="M121" s="41"/>
      <c r="N121" s="41"/>
      <c r="O121" s="41"/>
      <c r="P121" s="41"/>
    </row>
    <row r="122" spans="2:16">
      <c r="B122" s="41"/>
      <c r="C122" s="41"/>
      <c r="D122" s="41"/>
      <c r="E122" s="41"/>
      <c r="F122" s="41"/>
      <c r="G122" s="41"/>
      <c r="H122" s="41"/>
      <c r="I122" s="41"/>
      <c r="J122" s="41"/>
      <c r="K122" s="41"/>
      <c r="L122" s="41"/>
      <c r="M122" s="41"/>
      <c r="N122" s="41"/>
      <c r="O122" s="41"/>
      <c r="P122" s="41"/>
    </row>
    <row r="123" spans="2:16">
      <c r="B123" s="41"/>
      <c r="C123" s="41"/>
      <c r="D123" s="41"/>
      <c r="E123" s="41"/>
      <c r="F123" s="41"/>
      <c r="G123" s="41"/>
      <c r="H123" s="41"/>
      <c r="I123" s="41"/>
      <c r="J123" s="41"/>
      <c r="K123" s="41"/>
      <c r="L123" s="41"/>
      <c r="M123" s="41"/>
      <c r="N123" s="41"/>
      <c r="O123" s="41"/>
      <c r="P123" s="41"/>
    </row>
    <row r="124" spans="2:16">
      <c r="B124" s="41"/>
      <c r="C124" s="41"/>
      <c r="D124" s="41"/>
      <c r="E124" s="41"/>
      <c r="F124" s="41"/>
      <c r="G124" s="41"/>
      <c r="H124" s="41"/>
      <c r="I124" s="41"/>
      <c r="J124" s="41"/>
      <c r="K124" s="41"/>
      <c r="L124" s="41"/>
      <c r="M124" s="41"/>
      <c r="N124" s="41"/>
      <c r="O124" s="41"/>
      <c r="P124" s="41"/>
    </row>
    <row r="125" spans="2:16">
      <c r="B125" s="41"/>
      <c r="C125" s="41"/>
      <c r="D125" s="41"/>
      <c r="E125" s="41"/>
      <c r="F125" s="41"/>
      <c r="G125" s="41"/>
      <c r="H125" s="41"/>
      <c r="I125" s="41"/>
      <c r="J125" s="41"/>
      <c r="K125" s="41"/>
      <c r="L125" s="41"/>
      <c r="M125" s="41"/>
      <c r="N125" s="41"/>
      <c r="O125" s="41"/>
      <c r="P125" s="41"/>
    </row>
    <row r="126" spans="2:16">
      <c r="B126" s="41"/>
      <c r="C126" s="41"/>
      <c r="D126" s="41"/>
      <c r="E126" s="41"/>
      <c r="F126" s="41"/>
      <c r="G126" s="41"/>
      <c r="H126" s="41"/>
      <c r="I126" s="41"/>
      <c r="J126" s="41"/>
      <c r="K126" s="41"/>
      <c r="L126" s="41"/>
      <c r="M126" s="41"/>
      <c r="N126" s="41"/>
      <c r="O126" s="41"/>
      <c r="P126" s="41"/>
    </row>
    <row r="127" spans="2:16">
      <c r="B127" s="41"/>
      <c r="C127" s="41"/>
      <c r="D127" s="41"/>
      <c r="E127" s="41"/>
      <c r="F127" s="41"/>
      <c r="G127" s="41"/>
      <c r="H127" s="41"/>
      <c r="I127" s="41"/>
      <c r="J127" s="41"/>
      <c r="K127" s="41"/>
      <c r="L127" s="41"/>
      <c r="M127" s="41"/>
      <c r="N127" s="41"/>
      <c r="O127" s="41"/>
      <c r="P127" s="41"/>
    </row>
    <row r="128" spans="2:16">
      <c r="B128" s="41"/>
      <c r="C128" s="41"/>
      <c r="D128" s="41"/>
      <c r="E128" s="41"/>
      <c r="F128" s="41"/>
      <c r="G128" s="41"/>
      <c r="H128" s="41"/>
      <c r="I128" s="41"/>
      <c r="J128" s="41"/>
      <c r="K128" s="41"/>
      <c r="L128" s="41"/>
      <c r="M128" s="41"/>
      <c r="N128" s="41"/>
      <c r="O128" s="41"/>
      <c r="P128" s="41"/>
    </row>
    <row r="129" spans="2:16">
      <c r="B129" s="41"/>
      <c r="C129" s="41"/>
      <c r="D129" s="41"/>
      <c r="E129" s="41"/>
      <c r="F129" s="41"/>
      <c r="G129" s="41"/>
      <c r="H129" s="41"/>
      <c r="I129" s="41"/>
      <c r="J129" s="41"/>
      <c r="K129" s="41"/>
      <c r="L129" s="41"/>
      <c r="M129" s="41"/>
      <c r="N129" s="41"/>
      <c r="O129" s="41"/>
      <c r="P129" s="41"/>
    </row>
    <row r="130" spans="2:16">
      <c r="B130" s="41"/>
      <c r="C130" s="41"/>
      <c r="D130" s="41"/>
      <c r="E130" s="41"/>
      <c r="F130" s="41"/>
      <c r="G130" s="41"/>
      <c r="H130" s="41"/>
      <c r="I130" s="41"/>
      <c r="J130" s="41"/>
      <c r="K130" s="41"/>
      <c r="L130" s="41"/>
      <c r="M130" s="41"/>
      <c r="N130" s="41"/>
      <c r="O130" s="41"/>
      <c r="P130" s="41"/>
    </row>
    <row r="131" spans="2:16">
      <c r="B131" s="41"/>
      <c r="C131" s="41"/>
      <c r="D131" s="41"/>
      <c r="E131" s="41"/>
      <c r="F131" s="41"/>
      <c r="G131" s="41"/>
      <c r="H131" s="41"/>
      <c r="I131" s="41"/>
      <c r="J131" s="41"/>
      <c r="K131" s="41"/>
      <c r="L131" s="41"/>
      <c r="M131" s="41"/>
      <c r="N131" s="41"/>
      <c r="O131" s="41"/>
      <c r="P131" s="41"/>
    </row>
    <row r="132" spans="2:16">
      <c r="B132" s="41"/>
      <c r="C132" s="41"/>
      <c r="D132" s="41"/>
      <c r="E132" s="41"/>
      <c r="F132" s="41"/>
      <c r="G132" s="41"/>
      <c r="H132" s="41"/>
      <c r="I132" s="41"/>
      <c r="J132" s="41"/>
      <c r="K132" s="41"/>
      <c r="L132" s="41"/>
      <c r="M132" s="41"/>
      <c r="N132" s="41"/>
      <c r="O132" s="41"/>
      <c r="P132" s="41"/>
    </row>
    <row r="133" spans="2:16">
      <c r="B133" s="41"/>
      <c r="C133" s="41"/>
      <c r="D133" s="41"/>
      <c r="E133" s="41"/>
      <c r="F133" s="41"/>
      <c r="G133" s="41"/>
      <c r="H133" s="41"/>
      <c r="I133" s="41"/>
      <c r="J133" s="41"/>
      <c r="K133" s="41"/>
      <c r="L133" s="41"/>
      <c r="M133" s="41"/>
      <c r="N133" s="41"/>
      <c r="O133" s="41"/>
      <c r="P133" s="41"/>
    </row>
    <row r="134" spans="2:16">
      <c r="B134" s="41"/>
      <c r="C134" s="41"/>
      <c r="D134" s="41"/>
      <c r="E134" s="41"/>
      <c r="F134" s="41"/>
      <c r="G134" s="41"/>
      <c r="H134" s="41"/>
      <c r="I134" s="41"/>
      <c r="J134" s="41"/>
      <c r="K134" s="41"/>
      <c r="L134" s="41"/>
      <c r="M134" s="41"/>
      <c r="N134" s="41"/>
      <c r="O134" s="41"/>
      <c r="P134" s="41"/>
    </row>
    <row r="135" spans="2:16">
      <c r="B135" s="41"/>
      <c r="C135" s="41"/>
      <c r="D135" s="41"/>
      <c r="E135" s="41"/>
      <c r="F135" s="41"/>
      <c r="G135" s="41"/>
      <c r="H135" s="41"/>
      <c r="I135" s="41"/>
      <c r="J135" s="41"/>
      <c r="K135" s="41"/>
      <c r="L135" s="41"/>
      <c r="M135" s="41"/>
      <c r="N135" s="41"/>
      <c r="O135" s="41"/>
      <c r="P135" s="41"/>
    </row>
    <row r="136" spans="2:16">
      <c r="B136" s="41"/>
      <c r="C136" s="41"/>
      <c r="D136" s="41"/>
      <c r="E136" s="41"/>
      <c r="F136" s="41"/>
      <c r="G136" s="41"/>
      <c r="H136" s="41"/>
      <c r="I136" s="41"/>
      <c r="J136" s="41"/>
      <c r="K136" s="41"/>
      <c r="L136" s="41"/>
      <c r="M136" s="41"/>
      <c r="N136" s="41"/>
      <c r="O136" s="41"/>
      <c r="P136" s="41"/>
    </row>
    <row r="137" spans="2:16">
      <c r="B137" s="41"/>
      <c r="C137" s="41"/>
      <c r="D137" s="41"/>
      <c r="E137" s="41"/>
      <c r="F137" s="41"/>
      <c r="G137" s="41"/>
      <c r="H137" s="41"/>
      <c r="I137" s="41"/>
      <c r="J137" s="41"/>
      <c r="K137" s="41"/>
      <c r="L137" s="41"/>
      <c r="M137" s="41"/>
      <c r="N137" s="41"/>
      <c r="O137" s="41"/>
      <c r="P137" s="41"/>
    </row>
    <row r="138" spans="2:16">
      <c r="B138" s="41"/>
      <c r="C138" s="41"/>
      <c r="D138" s="41"/>
      <c r="E138" s="41"/>
      <c r="F138" s="41"/>
      <c r="G138" s="41"/>
      <c r="H138" s="41"/>
      <c r="I138" s="41"/>
      <c r="J138" s="41"/>
      <c r="K138" s="41"/>
      <c r="L138" s="41"/>
      <c r="M138" s="41"/>
      <c r="N138" s="41"/>
      <c r="O138" s="41"/>
      <c r="P138" s="41"/>
    </row>
    <row r="139" spans="2:16">
      <c r="B139" s="41"/>
      <c r="C139" s="41"/>
      <c r="D139" s="41"/>
      <c r="E139" s="41"/>
      <c r="F139" s="41"/>
      <c r="G139" s="41"/>
      <c r="H139" s="41"/>
      <c r="I139" s="41"/>
      <c r="J139" s="41"/>
      <c r="K139" s="41"/>
      <c r="L139" s="41"/>
      <c r="M139" s="41"/>
      <c r="N139" s="41"/>
      <c r="O139" s="41"/>
      <c r="P139" s="41"/>
    </row>
    <row r="140" spans="2:16">
      <c r="B140" s="41"/>
      <c r="C140" s="41"/>
      <c r="D140" s="41"/>
      <c r="E140" s="41"/>
      <c r="F140" s="41"/>
      <c r="G140" s="41"/>
      <c r="H140" s="41"/>
      <c r="I140" s="41"/>
      <c r="J140" s="41"/>
      <c r="K140" s="41"/>
      <c r="L140" s="41"/>
      <c r="M140" s="41"/>
      <c r="N140" s="41"/>
      <c r="O140" s="41"/>
      <c r="P140" s="41"/>
    </row>
    <row r="141" spans="2:16">
      <c r="B141" s="41"/>
      <c r="C141" s="41"/>
      <c r="D141" s="41"/>
      <c r="E141" s="41"/>
      <c r="F141" s="41"/>
      <c r="G141" s="41"/>
      <c r="H141" s="41"/>
      <c r="I141" s="41"/>
      <c r="J141" s="41"/>
      <c r="K141" s="41"/>
      <c r="L141" s="41"/>
      <c r="M141" s="41"/>
      <c r="N141" s="41"/>
      <c r="O141" s="41"/>
      <c r="P141" s="41"/>
    </row>
    <row r="142" spans="2:16">
      <c r="B142" s="41"/>
      <c r="C142" s="41"/>
      <c r="D142" s="41"/>
      <c r="E142" s="41"/>
      <c r="F142" s="41"/>
      <c r="G142" s="41"/>
      <c r="H142" s="41"/>
      <c r="I142" s="41"/>
      <c r="J142" s="41"/>
      <c r="K142" s="41"/>
      <c r="L142" s="41"/>
      <c r="M142" s="41"/>
      <c r="N142" s="41"/>
      <c r="O142" s="41"/>
      <c r="P142" s="41"/>
    </row>
    <row r="143" spans="2:16">
      <c r="B143" s="41"/>
      <c r="C143" s="41"/>
      <c r="D143" s="41"/>
      <c r="E143" s="41"/>
      <c r="F143" s="41"/>
      <c r="G143" s="41"/>
      <c r="H143" s="41"/>
      <c r="I143" s="41"/>
      <c r="J143" s="41"/>
      <c r="K143" s="41"/>
      <c r="L143" s="41"/>
      <c r="M143" s="41"/>
      <c r="N143" s="41"/>
      <c r="O143" s="41"/>
      <c r="P143" s="41"/>
    </row>
    <row r="144" spans="2:16">
      <c r="B144" s="41"/>
      <c r="C144" s="41"/>
      <c r="D144" s="41"/>
      <c r="E144" s="41"/>
      <c r="F144" s="41"/>
      <c r="G144" s="41"/>
      <c r="H144" s="41"/>
      <c r="I144" s="41"/>
      <c r="J144" s="41"/>
      <c r="K144" s="41"/>
      <c r="L144" s="41"/>
      <c r="M144" s="41"/>
      <c r="N144" s="41"/>
      <c r="O144" s="41"/>
      <c r="P144" s="41"/>
    </row>
    <row r="145" spans="2:16">
      <c r="B145" s="41"/>
      <c r="C145" s="41"/>
      <c r="D145" s="41"/>
      <c r="E145" s="41"/>
      <c r="F145" s="41"/>
      <c r="G145" s="41"/>
      <c r="H145" s="41"/>
      <c r="I145" s="41"/>
      <c r="J145" s="41"/>
      <c r="K145" s="41"/>
      <c r="L145" s="41"/>
      <c r="M145" s="41"/>
      <c r="N145" s="41"/>
      <c r="O145" s="41"/>
      <c r="P145" s="41"/>
    </row>
    <row r="146" spans="2:16">
      <c r="B146" s="41"/>
      <c r="C146" s="41"/>
      <c r="D146" s="41"/>
      <c r="E146" s="41"/>
      <c r="F146" s="41"/>
      <c r="G146" s="41"/>
      <c r="H146" s="41"/>
      <c r="I146" s="41"/>
      <c r="J146" s="41"/>
      <c r="K146" s="41"/>
      <c r="L146" s="41"/>
      <c r="M146" s="41"/>
      <c r="N146" s="41"/>
      <c r="O146" s="41"/>
      <c r="P146" s="41"/>
    </row>
    <row r="147" spans="2:16">
      <c r="B147" s="41"/>
      <c r="C147" s="41"/>
      <c r="D147" s="41"/>
      <c r="E147" s="41"/>
      <c r="F147" s="41"/>
      <c r="G147" s="41"/>
      <c r="H147" s="41"/>
      <c r="I147" s="41"/>
      <c r="J147" s="41"/>
      <c r="K147" s="41"/>
      <c r="L147" s="41"/>
      <c r="M147" s="41"/>
      <c r="N147" s="41"/>
      <c r="O147" s="41"/>
      <c r="P147" s="41"/>
    </row>
    <row r="148" spans="2:16">
      <c r="B148" s="41"/>
      <c r="C148" s="41"/>
      <c r="D148" s="41"/>
      <c r="E148" s="41"/>
      <c r="F148" s="41"/>
      <c r="G148" s="41"/>
      <c r="H148" s="41"/>
      <c r="I148" s="41"/>
      <c r="J148" s="41"/>
      <c r="K148" s="41"/>
      <c r="L148" s="41"/>
      <c r="M148" s="41"/>
      <c r="N148" s="41"/>
      <c r="O148" s="41"/>
      <c r="P148" s="41"/>
    </row>
    <row r="149" spans="2:16">
      <c r="B149" s="41"/>
      <c r="C149" s="41"/>
      <c r="D149" s="41"/>
      <c r="E149" s="41"/>
      <c r="F149" s="41"/>
      <c r="G149" s="41"/>
      <c r="H149" s="41"/>
      <c r="I149" s="41"/>
      <c r="J149" s="41"/>
      <c r="K149" s="41"/>
      <c r="L149" s="41"/>
      <c r="M149" s="41"/>
      <c r="N149" s="41"/>
      <c r="O149" s="41"/>
      <c r="P149" s="41"/>
    </row>
    <row r="150" spans="2:16">
      <c r="B150" s="41"/>
      <c r="C150" s="41"/>
      <c r="D150" s="41"/>
      <c r="E150" s="41"/>
      <c r="F150" s="41"/>
      <c r="G150" s="41"/>
      <c r="H150" s="41"/>
      <c r="I150" s="41"/>
      <c r="J150" s="41"/>
      <c r="K150" s="41"/>
      <c r="L150" s="41"/>
      <c r="M150" s="41"/>
      <c r="N150" s="41"/>
      <c r="O150" s="41"/>
      <c r="P150" s="41"/>
    </row>
    <row r="151" spans="2:16">
      <c r="B151" s="41"/>
      <c r="C151" s="41"/>
      <c r="D151" s="41"/>
      <c r="E151" s="41"/>
      <c r="F151" s="41"/>
      <c r="G151" s="41"/>
      <c r="H151" s="41"/>
      <c r="I151" s="41"/>
      <c r="J151" s="41"/>
      <c r="K151" s="41"/>
      <c r="L151" s="41"/>
      <c r="M151" s="41"/>
      <c r="N151" s="41"/>
      <c r="O151" s="41"/>
      <c r="P151" s="41"/>
    </row>
    <row r="152" spans="2:16">
      <c r="B152" s="41"/>
      <c r="C152" s="41"/>
      <c r="D152" s="41"/>
      <c r="E152" s="41"/>
      <c r="F152" s="41"/>
      <c r="G152" s="41"/>
      <c r="H152" s="41"/>
      <c r="I152" s="41"/>
      <c r="J152" s="41"/>
      <c r="K152" s="41"/>
      <c r="L152" s="41"/>
      <c r="M152" s="41"/>
      <c r="N152" s="41"/>
      <c r="O152" s="41"/>
      <c r="P152" s="41"/>
    </row>
    <row r="153" spans="2:16">
      <c r="B153" s="41"/>
      <c r="C153" s="41"/>
      <c r="D153" s="41"/>
      <c r="E153" s="41"/>
      <c r="F153" s="41"/>
      <c r="G153" s="41"/>
      <c r="H153" s="41"/>
      <c r="I153" s="41"/>
      <c r="J153" s="41"/>
      <c r="K153" s="41"/>
      <c r="L153" s="41"/>
      <c r="M153" s="41"/>
      <c r="N153" s="41"/>
      <c r="O153" s="41"/>
      <c r="P153" s="41"/>
    </row>
    <row r="154" spans="2:16">
      <c r="B154" s="41"/>
      <c r="C154" s="41"/>
      <c r="D154" s="41"/>
      <c r="E154" s="41"/>
      <c r="F154" s="41"/>
      <c r="G154" s="41"/>
      <c r="H154" s="41"/>
      <c r="I154" s="41"/>
      <c r="J154" s="41"/>
      <c r="K154" s="41"/>
      <c r="L154" s="41"/>
      <c r="M154" s="41"/>
      <c r="N154" s="41"/>
      <c r="O154" s="41"/>
      <c r="P154" s="41"/>
    </row>
    <row r="155" spans="2:16">
      <c r="B155" s="41"/>
      <c r="C155" s="41"/>
      <c r="D155" s="41"/>
      <c r="E155" s="41"/>
      <c r="F155" s="41"/>
      <c r="G155" s="41"/>
      <c r="H155" s="41"/>
      <c r="I155" s="41"/>
      <c r="J155" s="41"/>
      <c r="K155" s="41"/>
      <c r="L155" s="41"/>
      <c r="M155" s="41"/>
      <c r="N155" s="41"/>
      <c r="O155" s="41"/>
      <c r="P155" s="41"/>
    </row>
    <row r="156" spans="2:16">
      <c r="B156" s="41"/>
      <c r="C156" s="41"/>
      <c r="D156" s="41"/>
      <c r="E156" s="41"/>
      <c r="F156" s="41"/>
      <c r="G156" s="41"/>
      <c r="H156" s="41"/>
      <c r="I156" s="41"/>
      <c r="J156" s="41"/>
      <c r="K156" s="41"/>
      <c r="L156" s="41"/>
      <c r="M156" s="41"/>
      <c r="N156" s="41"/>
      <c r="O156" s="41"/>
      <c r="P156" s="41"/>
    </row>
    <row r="157" spans="2:16">
      <c r="B157" s="41"/>
      <c r="C157" s="41"/>
      <c r="D157" s="41"/>
      <c r="E157" s="41"/>
      <c r="F157" s="41"/>
      <c r="G157" s="41"/>
      <c r="H157" s="41"/>
      <c r="I157" s="41"/>
      <c r="J157" s="41"/>
      <c r="K157" s="41"/>
      <c r="L157" s="41"/>
      <c r="M157" s="41"/>
      <c r="N157" s="41"/>
      <c r="O157" s="41"/>
      <c r="P157" s="41"/>
    </row>
    <row r="158" spans="2:16">
      <c r="B158" s="41"/>
      <c r="C158" s="41"/>
      <c r="D158" s="41"/>
      <c r="E158" s="41"/>
      <c r="F158" s="41"/>
      <c r="G158" s="41"/>
      <c r="H158" s="41"/>
      <c r="I158" s="41"/>
      <c r="J158" s="41"/>
      <c r="K158" s="41"/>
      <c r="L158" s="41"/>
      <c r="M158" s="41"/>
      <c r="N158" s="41"/>
      <c r="O158" s="41"/>
      <c r="P158" s="41"/>
    </row>
    <row r="159" spans="2:16">
      <c r="B159" s="41"/>
      <c r="C159" s="41"/>
      <c r="D159" s="41"/>
      <c r="E159" s="41"/>
      <c r="F159" s="41"/>
      <c r="G159" s="41"/>
      <c r="H159" s="41"/>
      <c r="I159" s="41"/>
      <c r="J159" s="41"/>
      <c r="K159" s="41"/>
      <c r="L159" s="41"/>
      <c r="M159" s="41"/>
      <c r="N159" s="41"/>
      <c r="O159" s="41"/>
      <c r="P159" s="41"/>
    </row>
    <row r="160" spans="2:16">
      <c r="B160" s="41"/>
      <c r="C160" s="41"/>
      <c r="D160" s="41"/>
      <c r="E160" s="41"/>
      <c r="F160" s="41"/>
      <c r="G160" s="41"/>
      <c r="H160" s="41"/>
      <c r="I160" s="41"/>
      <c r="J160" s="41"/>
      <c r="K160" s="41"/>
      <c r="L160" s="41"/>
      <c r="M160" s="41"/>
      <c r="N160" s="41"/>
      <c r="O160" s="41"/>
      <c r="P160" s="41"/>
    </row>
    <row r="161" spans="2:16">
      <c r="B161" s="41"/>
      <c r="C161" s="41"/>
      <c r="D161" s="41"/>
      <c r="E161" s="41"/>
      <c r="F161" s="41"/>
      <c r="G161" s="41"/>
      <c r="H161" s="41"/>
      <c r="I161" s="41"/>
      <c r="J161" s="41"/>
      <c r="K161" s="41"/>
      <c r="L161" s="41"/>
      <c r="M161" s="41"/>
      <c r="N161" s="41"/>
      <c r="O161" s="41"/>
      <c r="P161" s="41"/>
    </row>
    <row r="162" spans="2:16">
      <c r="B162" s="41"/>
      <c r="C162" s="41"/>
      <c r="D162" s="41"/>
      <c r="E162" s="41"/>
      <c r="F162" s="41"/>
      <c r="G162" s="41"/>
      <c r="H162" s="41"/>
      <c r="I162" s="41"/>
      <c r="J162" s="41"/>
      <c r="K162" s="41"/>
      <c r="L162" s="41"/>
      <c r="M162" s="41"/>
      <c r="N162" s="41"/>
      <c r="O162" s="41"/>
      <c r="P162" s="41"/>
    </row>
    <row r="163" spans="2:16">
      <c r="B163" s="41"/>
      <c r="C163" s="41"/>
      <c r="D163" s="41"/>
      <c r="E163" s="41"/>
      <c r="F163" s="41"/>
      <c r="G163" s="41"/>
      <c r="H163" s="41"/>
      <c r="I163" s="41"/>
      <c r="J163" s="41"/>
      <c r="K163" s="41"/>
      <c r="L163" s="41"/>
      <c r="M163" s="41"/>
      <c r="N163" s="41"/>
      <c r="O163" s="41"/>
      <c r="P163" s="41"/>
    </row>
    <row r="164" spans="2:16">
      <c r="B164" s="41"/>
      <c r="C164" s="41"/>
      <c r="D164" s="41"/>
      <c r="E164" s="41"/>
      <c r="F164" s="41"/>
      <c r="G164" s="41"/>
      <c r="H164" s="41"/>
      <c r="I164" s="41"/>
      <c r="J164" s="41"/>
      <c r="K164" s="41"/>
      <c r="L164" s="41"/>
      <c r="M164" s="41"/>
      <c r="N164" s="41"/>
      <c r="O164" s="41"/>
      <c r="P164" s="41"/>
    </row>
    <row r="165" spans="2:16">
      <c r="B165" s="41"/>
      <c r="C165" s="41"/>
      <c r="D165" s="41"/>
      <c r="E165" s="41"/>
      <c r="F165" s="41"/>
      <c r="G165" s="41"/>
      <c r="H165" s="41"/>
      <c r="I165" s="41"/>
      <c r="J165" s="41"/>
      <c r="K165" s="41"/>
      <c r="L165" s="41"/>
      <c r="M165" s="41"/>
      <c r="N165" s="41"/>
      <c r="O165" s="41"/>
      <c r="P165" s="41"/>
    </row>
    <row r="166" spans="2:16">
      <c r="B166" s="41"/>
      <c r="C166" s="41"/>
      <c r="D166" s="41"/>
      <c r="E166" s="41"/>
      <c r="F166" s="41"/>
      <c r="G166" s="41"/>
      <c r="H166" s="41"/>
      <c r="I166" s="41"/>
      <c r="J166" s="41"/>
      <c r="K166" s="41"/>
      <c r="L166" s="41"/>
      <c r="M166" s="41"/>
      <c r="N166" s="41"/>
      <c r="O166" s="41"/>
      <c r="P166" s="41"/>
    </row>
    <row r="167" spans="2:16">
      <c r="B167" s="41"/>
      <c r="C167" s="41"/>
      <c r="D167" s="41"/>
      <c r="E167" s="41"/>
      <c r="F167" s="41"/>
      <c r="G167" s="41"/>
      <c r="H167" s="41"/>
      <c r="I167" s="41"/>
      <c r="J167" s="41"/>
      <c r="K167" s="41"/>
      <c r="L167" s="41"/>
      <c r="M167" s="41"/>
      <c r="N167" s="41"/>
      <c r="O167" s="41"/>
      <c r="P167" s="41"/>
    </row>
    <row r="168" spans="2:16">
      <c r="B168" s="41"/>
      <c r="C168" s="41"/>
      <c r="D168" s="41"/>
      <c r="E168" s="41"/>
      <c r="F168" s="41"/>
      <c r="G168" s="41"/>
      <c r="H168" s="41"/>
      <c r="I168" s="41"/>
      <c r="J168" s="41"/>
      <c r="K168" s="41"/>
      <c r="L168" s="41"/>
      <c r="M168" s="41"/>
      <c r="N168" s="41"/>
      <c r="O168" s="41"/>
      <c r="P168" s="41"/>
    </row>
    <row r="169" spans="2:16">
      <c r="B169" s="41"/>
      <c r="C169" s="41"/>
      <c r="D169" s="41"/>
      <c r="E169" s="41"/>
      <c r="F169" s="41"/>
      <c r="G169" s="41"/>
      <c r="H169" s="41"/>
      <c r="I169" s="41"/>
      <c r="J169" s="41"/>
      <c r="K169" s="41"/>
      <c r="L169" s="41"/>
      <c r="M169" s="41"/>
      <c r="N169" s="41"/>
      <c r="O169" s="41"/>
      <c r="P169" s="41"/>
    </row>
    <row r="170" spans="2:16">
      <c r="B170" s="41"/>
      <c r="C170" s="41"/>
      <c r="D170" s="41"/>
      <c r="E170" s="41"/>
      <c r="F170" s="41"/>
      <c r="G170" s="41"/>
      <c r="H170" s="41"/>
      <c r="I170" s="41"/>
      <c r="J170" s="41"/>
      <c r="K170" s="41"/>
      <c r="L170" s="41"/>
      <c r="M170" s="41"/>
      <c r="N170" s="41"/>
      <c r="O170" s="41"/>
      <c r="P170" s="41"/>
    </row>
    <row r="171" spans="2:16">
      <c r="B171" s="41"/>
      <c r="C171" s="41"/>
      <c r="D171" s="41"/>
      <c r="E171" s="41"/>
      <c r="F171" s="41"/>
      <c r="G171" s="41"/>
      <c r="H171" s="41"/>
      <c r="I171" s="41"/>
      <c r="J171" s="41"/>
      <c r="K171" s="41"/>
      <c r="L171" s="41"/>
      <c r="M171" s="41"/>
      <c r="N171" s="41"/>
      <c r="O171" s="41"/>
      <c r="P171" s="41"/>
    </row>
    <row r="172" spans="2:16">
      <c r="B172" s="41"/>
      <c r="C172" s="41"/>
      <c r="D172" s="41"/>
      <c r="E172" s="41"/>
      <c r="F172" s="41"/>
      <c r="G172" s="41"/>
      <c r="H172" s="41"/>
      <c r="I172" s="41"/>
      <c r="J172" s="41"/>
      <c r="K172" s="41"/>
      <c r="L172" s="41"/>
      <c r="M172" s="41"/>
      <c r="N172" s="41"/>
      <c r="O172" s="41"/>
      <c r="P172" s="41"/>
    </row>
    <row r="173" spans="2:16">
      <c r="B173" s="41"/>
      <c r="C173" s="41"/>
      <c r="D173" s="41"/>
      <c r="E173" s="41"/>
      <c r="F173" s="41"/>
      <c r="G173" s="41"/>
      <c r="H173" s="41"/>
      <c r="I173" s="41"/>
      <c r="J173" s="41"/>
      <c r="K173" s="41"/>
      <c r="L173" s="41"/>
      <c r="M173" s="41"/>
      <c r="N173" s="41"/>
      <c r="O173" s="41"/>
      <c r="P173" s="41"/>
    </row>
    <row r="174" spans="2:16">
      <c r="B174" s="41"/>
      <c r="C174" s="41"/>
      <c r="D174" s="41"/>
      <c r="E174" s="41"/>
      <c r="F174" s="41"/>
      <c r="G174" s="41"/>
      <c r="H174" s="41"/>
      <c r="I174" s="41"/>
      <c r="J174" s="41"/>
      <c r="K174" s="41"/>
      <c r="L174" s="41"/>
      <c r="M174" s="41"/>
      <c r="N174" s="41"/>
      <c r="O174" s="41"/>
      <c r="P174" s="41"/>
    </row>
    <row r="175" spans="2:16">
      <c r="B175" s="41"/>
      <c r="C175" s="41"/>
      <c r="D175" s="41"/>
      <c r="E175" s="41"/>
      <c r="F175" s="41"/>
      <c r="G175" s="41"/>
      <c r="H175" s="41"/>
      <c r="I175" s="41"/>
      <c r="J175" s="41"/>
      <c r="K175" s="41"/>
      <c r="L175" s="41"/>
      <c r="M175" s="41"/>
      <c r="N175" s="41"/>
      <c r="O175" s="41"/>
      <c r="P175" s="41"/>
    </row>
    <row r="176" spans="2:16">
      <c r="B176" s="41"/>
      <c r="C176" s="41"/>
      <c r="D176" s="41"/>
      <c r="E176" s="41"/>
      <c r="F176" s="41"/>
      <c r="G176" s="41"/>
      <c r="H176" s="41"/>
      <c r="I176" s="41"/>
      <c r="J176" s="41"/>
      <c r="K176" s="41"/>
      <c r="L176" s="41"/>
      <c r="M176" s="41"/>
      <c r="N176" s="41"/>
      <c r="O176" s="41"/>
      <c r="P176" s="41"/>
    </row>
    <row r="177" spans="2:16">
      <c r="B177" s="41"/>
      <c r="C177" s="41"/>
      <c r="D177" s="41"/>
      <c r="E177" s="41"/>
      <c r="F177" s="41"/>
      <c r="G177" s="41"/>
      <c r="H177" s="41"/>
      <c r="I177" s="41"/>
      <c r="J177" s="41"/>
      <c r="K177" s="41"/>
      <c r="L177" s="41"/>
      <c r="M177" s="41"/>
      <c r="N177" s="41"/>
      <c r="O177" s="41"/>
      <c r="P177" s="41"/>
    </row>
    <row r="178" spans="2:16">
      <c r="B178" s="41"/>
      <c r="C178" s="41"/>
      <c r="D178" s="41"/>
      <c r="E178" s="41"/>
      <c r="F178" s="41"/>
      <c r="G178" s="41"/>
      <c r="H178" s="41"/>
      <c r="I178" s="41"/>
      <c r="J178" s="41"/>
      <c r="K178" s="41"/>
      <c r="L178" s="41"/>
      <c r="M178" s="41"/>
      <c r="N178" s="41"/>
      <c r="O178" s="41"/>
      <c r="P178" s="41"/>
    </row>
    <row r="179" spans="2:16">
      <c r="B179" s="41"/>
      <c r="C179" s="41"/>
      <c r="D179" s="41"/>
      <c r="E179" s="41"/>
      <c r="F179" s="41"/>
      <c r="G179" s="41"/>
      <c r="H179" s="41"/>
      <c r="I179" s="41"/>
      <c r="J179" s="41"/>
      <c r="K179" s="41"/>
      <c r="L179" s="41"/>
      <c r="M179" s="41"/>
      <c r="N179" s="41"/>
      <c r="O179" s="41"/>
      <c r="P179" s="41"/>
    </row>
    <row r="180" spans="2:16">
      <c r="B180" s="41"/>
      <c r="C180" s="41"/>
      <c r="D180" s="41"/>
      <c r="E180" s="41"/>
      <c r="F180" s="41"/>
      <c r="G180" s="41"/>
      <c r="H180" s="41"/>
      <c r="I180" s="41"/>
      <c r="J180" s="41"/>
      <c r="K180" s="41"/>
      <c r="L180" s="41"/>
      <c r="M180" s="41"/>
      <c r="N180" s="41"/>
      <c r="O180" s="41"/>
      <c r="P180" s="41"/>
    </row>
    <row r="181" spans="2:16">
      <c r="B181" s="41"/>
      <c r="C181" s="41"/>
      <c r="D181" s="41"/>
      <c r="E181" s="41"/>
      <c r="F181" s="41"/>
      <c r="G181" s="41"/>
      <c r="H181" s="41"/>
      <c r="I181" s="41"/>
      <c r="J181" s="41"/>
      <c r="K181" s="41"/>
      <c r="L181" s="41"/>
      <c r="M181" s="41"/>
      <c r="N181" s="41"/>
      <c r="O181" s="41"/>
      <c r="P181" s="41"/>
    </row>
    <row r="182" spans="2:16">
      <c r="B182" s="41"/>
      <c r="C182" s="41"/>
      <c r="D182" s="41"/>
      <c r="E182" s="41"/>
      <c r="F182" s="41"/>
      <c r="G182" s="41"/>
      <c r="H182" s="41"/>
      <c r="I182" s="41"/>
      <c r="J182" s="41"/>
      <c r="K182" s="41"/>
      <c r="L182" s="41"/>
      <c r="M182" s="41"/>
      <c r="N182" s="41"/>
      <c r="O182" s="41"/>
      <c r="P182" s="41"/>
    </row>
    <row r="183" spans="2:16">
      <c r="B183" s="41"/>
      <c r="C183" s="41"/>
      <c r="D183" s="41"/>
      <c r="E183" s="41"/>
      <c r="F183" s="41"/>
      <c r="G183" s="41"/>
      <c r="H183" s="41"/>
      <c r="I183" s="41"/>
      <c r="J183" s="41"/>
      <c r="K183" s="41"/>
      <c r="L183" s="41"/>
      <c r="M183" s="41"/>
      <c r="N183" s="41"/>
      <c r="O183" s="41"/>
      <c r="P183" s="41"/>
    </row>
    <row r="184" spans="2:16">
      <c r="B184" s="41"/>
      <c r="C184" s="41"/>
      <c r="D184" s="41"/>
      <c r="E184" s="41"/>
      <c r="F184" s="41"/>
      <c r="G184" s="41"/>
      <c r="H184" s="41"/>
      <c r="I184" s="41"/>
      <c r="J184" s="41"/>
      <c r="K184" s="41"/>
      <c r="L184" s="41"/>
      <c r="M184" s="41"/>
      <c r="N184" s="41"/>
      <c r="O184" s="41"/>
      <c r="P184" s="41"/>
    </row>
    <row r="185" spans="2:16">
      <c r="B185" s="41"/>
      <c r="C185" s="41"/>
      <c r="D185" s="41"/>
      <c r="E185" s="41"/>
      <c r="F185" s="41"/>
      <c r="G185" s="41"/>
      <c r="H185" s="41"/>
      <c r="I185" s="41"/>
      <c r="J185" s="41"/>
      <c r="K185" s="41"/>
      <c r="L185" s="41"/>
      <c r="M185" s="41"/>
      <c r="N185" s="41"/>
      <c r="O185" s="41"/>
      <c r="P185" s="41"/>
    </row>
    <row r="186" spans="2:16">
      <c r="B186" s="41"/>
      <c r="C186" s="41"/>
      <c r="D186" s="41"/>
      <c r="E186" s="41"/>
      <c r="F186" s="41"/>
      <c r="G186" s="41"/>
      <c r="H186" s="41"/>
      <c r="I186" s="41"/>
      <c r="J186" s="41"/>
      <c r="K186" s="41"/>
      <c r="L186" s="41"/>
      <c r="M186" s="41"/>
      <c r="N186" s="41"/>
      <c r="O186" s="41"/>
      <c r="P186" s="41"/>
    </row>
    <row r="187" spans="2:16">
      <c r="B187" s="41"/>
      <c r="C187" s="41"/>
      <c r="D187" s="41"/>
      <c r="E187" s="41"/>
      <c r="F187" s="41"/>
      <c r="G187" s="41"/>
      <c r="H187" s="41"/>
      <c r="I187" s="41"/>
      <c r="J187" s="41"/>
      <c r="K187" s="41"/>
      <c r="L187" s="41"/>
      <c r="M187" s="41"/>
      <c r="N187" s="41"/>
      <c r="O187" s="41"/>
      <c r="P187" s="41"/>
    </row>
    <row r="188" spans="2:16">
      <c r="B188" s="41"/>
      <c r="C188" s="41"/>
      <c r="D188" s="41"/>
      <c r="E188" s="41"/>
      <c r="F188" s="41"/>
      <c r="G188" s="41"/>
      <c r="H188" s="41"/>
      <c r="I188" s="41"/>
      <c r="J188" s="41"/>
      <c r="K188" s="41"/>
      <c r="L188" s="41"/>
      <c r="M188" s="41"/>
      <c r="N188" s="41"/>
      <c r="O188" s="41"/>
      <c r="P188" s="41"/>
    </row>
    <row r="189" spans="2:16">
      <c r="B189" s="41"/>
      <c r="C189" s="41"/>
      <c r="D189" s="41"/>
      <c r="E189" s="41"/>
      <c r="F189" s="41"/>
      <c r="G189" s="41"/>
      <c r="H189" s="41"/>
      <c r="I189" s="41"/>
      <c r="J189" s="41"/>
      <c r="K189" s="41"/>
      <c r="L189" s="41"/>
      <c r="M189" s="41"/>
      <c r="N189" s="41"/>
      <c r="O189" s="41"/>
      <c r="P189" s="41"/>
    </row>
    <row r="190" spans="2:16">
      <c r="B190" s="41"/>
      <c r="C190" s="41"/>
      <c r="D190" s="41"/>
      <c r="E190" s="41"/>
      <c r="F190" s="41"/>
      <c r="G190" s="41"/>
      <c r="H190" s="41"/>
      <c r="I190" s="41"/>
      <c r="J190" s="41"/>
      <c r="K190" s="41"/>
      <c r="L190" s="41"/>
      <c r="M190" s="41"/>
      <c r="N190" s="41"/>
      <c r="O190" s="41"/>
      <c r="P190" s="41"/>
    </row>
    <row r="191" spans="2:16">
      <c r="B191" s="41"/>
      <c r="C191" s="41"/>
      <c r="D191" s="41"/>
      <c r="E191" s="41"/>
      <c r="F191" s="41"/>
      <c r="G191" s="41"/>
      <c r="H191" s="41"/>
      <c r="I191" s="41"/>
      <c r="J191" s="41"/>
      <c r="K191" s="41"/>
      <c r="L191" s="41"/>
      <c r="M191" s="41"/>
      <c r="N191" s="41"/>
      <c r="O191" s="41"/>
      <c r="P191" s="41"/>
    </row>
    <row r="192" spans="2:16">
      <c r="B192" s="41"/>
      <c r="C192" s="41"/>
      <c r="D192" s="41"/>
      <c r="E192" s="41"/>
      <c r="F192" s="41"/>
      <c r="G192" s="41"/>
      <c r="H192" s="41"/>
      <c r="I192" s="41"/>
      <c r="J192" s="41"/>
      <c r="K192" s="41"/>
      <c r="L192" s="41"/>
      <c r="M192" s="41"/>
      <c r="N192" s="41"/>
      <c r="O192" s="41"/>
      <c r="P192" s="41"/>
    </row>
    <row r="193" spans="2:16">
      <c r="B193" s="41"/>
      <c r="C193" s="41"/>
      <c r="D193" s="41"/>
      <c r="E193" s="41"/>
      <c r="F193" s="41"/>
      <c r="G193" s="41"/>
      <c r="H193" s="41"/>
      <c r="I193" s="41"/>
      <c r="J193" s="41"/>
      <c r="K193" s="41"/>
      <c r="L193" s="41"/>
      <c r="M193" s="41"/>
      <c r="N193" s="41"/>
      <c r="O193" s="41"/>
      <c r="P193" s="41"/>
    </row>
    <row r="194" spans="2:16">
      <c r="B194" s="41"/>
      <c r="C194" s="41"/>
      <c r="D194" s="41"/>
      <c r="E194" s="41"/>
      <c r="F194" s="41"/>
      <c r="G194" s="41"/>
      <c r="H194" s="41"/>
      <c r="I194" s="41"/>
      <c r="J194" s="41"/>
      <c r="K194" s="41"/>
      <c r="L194" s="41"/>
      <c r="M194" s="41"/>
      <c r="N194" s="41"/>
      <c r="O194" s="41"/>
      <c r="P194" s="41"/>
    </row>
    <row r="195" spans="2:16">
      <c r="B195" s="41"/>
      <c r="C195" s="41"/>
      <c r="D195" s="41"/>
      <c r="E195" s="41"/>
      <c r="F195" s="41"/>
      <c r="G195" s="41"/>
      <c r="H195" s="41"/>
      <c r="I195" s="41"/>
      <c r="J195" s="41"/>
      <c r="K195" s="41"/>
      <c r="L195" s="41"/>
      <c r="M195" s="41"/>
      <c r="N195" s="41"/>
      <c r="O195" s="41"/>
      <c r="P195" s="41"/>
    </row>
    <row r="196" spans="2:16">
      <c r="B196" s="41"/>
      <c r="C196" s="41"/>
      <c r="D196" s="41"/>
      <c r="E196" s="41"/>
      <c r="F196" s="41"/>
      <c r="G196" s="41"/>
      <c r="H196" s="41"/>
      <c r="I196" s="41"/>
      <c r="J196" s="41"/>
      <c r="K196" s="41"/>
      <c r="L196" s="41"/>
      <c r="M196" s="41"/>
      <c r="N196" s="41"/>
      <c r="O196" s="41"/>
      <c r="P196" s="41"/>
    </row>
    <row r="197" spans="2:16">
      <c r="B197" s="41"/>
      <c r="C197" s="41"/>
      <c r="D197" s="41"/>
      <c r="E197" s="41"/>
      <c r="F197" s="41"/>
      <c r="G197" s="41"/>
      <c r="H197" s="41"/>
      <c r="I197" s="41"/>
      <c r="J197" s="41"/>
      <c r="K197" s="41"/>
      <c r="L197" s="41"/>
      <c r="M197" s="41"/>
      <c r="N197" s="41"/>
      <c r="O197" s="41"/>
      <c r="P197" s="41"/>
    </row>
    <row r="198" spans="2:16">
      <c r="B198" s="41"/>
      <c r="C198" s="41"/>
      <c r="D198" s="41"/>
      <c r="E198" s="41"/>
      <c r="F198" s="41"/>
      <c r="G198" s="41"/>
      <c r="H198" s="41"/>
      <c r="I198" s="41"/>
      <c r="J198" s="41"/>
      <c r="K198" s="41"/>
      <c r="L198" s="41"/>
      <c r="M198" s="41"/>
      <c r="N198" s="41"/>
      <c r="O198" s="41"/>
      <c r="P198" s="41"/>
    </row>
    <row r="199" spans="2:16">
      <c r="B199" s="41"/>
      <c r="C199" s="41"/>
      <c r="D199" s="41"/>
      <c r="E199" s="41"/>
      <c r="F199" s="41"/>
      <c r="G199" s="41"/>
      <c r="H199" s="41"/>
      <c r="I199" s="41"/>
      <c r="J199" s="41"/>
      <c r="K199" s="41"/>
      <c r="L199" s="41"/>
      <c r="M199" s="41"/>
      <c r="N199" s="41"/>
      <c r="O199" s="41"/>
      <c r="P199" s="41"/>
    </row>
    <row r="200" spans="2:16">
      <c r="B200" s="41"/>
      <c r="C200" s="41"/>
      <c r="D200" s="41"/>
      <c r="E200" s="41"/>
      <c r="F200" s="41"/>
      <c r="G200" s="41"/>
      <c r="H200" s="41"/>
      <c r="I200" s="41"/>
      <c r="J200" s="41"/>
      <c r="K200" s="41"/>
      <c r="L200" s="41"/>
      <c r="M200" s="41"/>
      <c r="N200" s="41"/>
      <c r="O200" s="41"/>
      <c r="P200" s="41"/>
    </row>
    <row r="201" spans="2:16">
      <c r="B201" s="41"/>
      <c r="C201" s="41"/>
      <c r="D201" s="41"/>
      <c r="E201" s="41"/>
      <c r="F201" s="41"/>
      <c r="G201" s="41"/>
      <c r="H201" s="41"/>
      <c r="I201" s="41"/>
      <c r="J201" s="41"/>
      <c r="K201" s="41"/>
      <c r="L201" s="41"/>
      <c r="M201" s="41"/>
      <c r="N201" s="41"/>
      <c r="O201" s="41"/>
      <c r="P201" s="41"/>
    </row>
    <row r="202" spans="2:16">
      <c r="B202" s="41"/>
      <c r="C202" s="41"/>
      <c r="D202" s="41"/>
      <c r="E202" s="41"/>
      <c r="F202" s="41"/>
      <c r="G202" s="41"/>
      <c r="H202" s="41"/>
      <c r="I202" s="41"/>
      <c r="J202" s="41"/>
      <c r="K202" s="41"/>
      <c r="L202" s="41"/>
      <c r="M202" s="41"/>
      <c r="N202" s="41"/>
      <c r="O202" s="41"/>
      <c r="P202" s="41"/>
    </row>
    <row r="203" spans="2:16">
      <c r="B203" s="41"/>
      <c r="C203" s="41"/>
      <c r="D203" s="41"/>
      <c r="E203" s="41"/>
      <c r="F203" s="41"/>
      <c r="G203" s="41"/>
      <c r="H203" s="41"/>
      <c r="I203" s="41"/>
      <c r="J203" s="41"/>
      <c r="K203" s="41"/>
      <c r="L203" s="41"/>
      <c r="M203" s="41"/>
      <c r="N203" s="41"/>
      <c r="O203" s="41"/>
      <c r="P203" s="41"/>
    </row>
    <row r="204" spans="2:16">
      <c r="B204" s="41"/>
      <c r="C204" s="41"/>
      <c r="D204" s="41"/>
      <c r="E204" s="41"/>
      <c r="F204" s="41"/>
      <c r="G204" s="41"/>
      <c r="H204" s="41"/>
      <c r="I204" s="41"/>
      <c r="J204" s="41"/>
      <c r="K204" s="41"/>
      <c r="L204" s="41"/>
      <c r="M204" s="41"/>
      <c r="N204" s="41"/>
      <c r="O204" s="41"/>
      <c r="P204" s="41"/>
    </row>
    <row r="205" spans="2:16">
      <c r="B205" s="41"/>
      <c r="C205" s="41"/>
      <c r="D205" s="41"/>
      <c r="E205" s="41"/>
      <c r="F205" s="41"/>
      <c r="G205" s="41"/>
      <c r="H205" s="41"/>
      <c r="I205" s="41"/>
      <c r="J205" s="41"/>
      <c r="K205" s="41"/>
      <c r="L205" s="41"/>
      <c r="M205" s="41"/>
      <c r="N205" s="41"/>
      <c r="O205" s="41"/>
      <c r="P205" s="41"/>
    </row>
    <row r="206" spans="2:16">
      <c r="B206" s="41"/>
      <c r="C206" s="41"/>
      <c r="D206" s="41"/>
      <c r="E206" s="41"/>
      <c r="F206" s="41"/>
      <c r="G206" s="41"/>
      <c r="H206" s="41"/>
      <c r="I206" s="41"/>
      <c r="J206" s="41"/>
      <c r="K206" s="41"/>
      <c r="L206" s="41"/>
      <c r="M206" s="41"/>
      <c r="N206" s="41"/>
      <c r="O206" s="41"/>
      <c r="P206" s="41"/>
    </row>
    <row r="207" spans="2:16">
      <c r="B207" s="41"/>
      <c r="C207" s="41"/>
      <c r="D207" s="41"/>
      <c r="E207" s="41"/>
      <c r="F207" s="41"/>
      <c r="G207" s="41"/>
      <c r="H207" s="41"/>
      <c r="I207" s="41"/>
      <c r="J207" s="41"/>
      <c r="K207" s="41"/>
      <c r="L207" s="41"/>
      <c r="M207" s="41"/>
      <c r="N207" s="41"/>
      <c r="O207" s="41"/>
      <c r="P207" s="41"/>
    </row>
    <row r="208" spans="2:16">
      <c r="B208" s="41"/>
      <c r="C208" s="41"/>
      <c r="D208" s="41"/>
      <c r="E208" s="41"/>
      <c r="F208" s="41"/>
      <c r="G208" s="41"/>
      <c r="H208" s="41"/>
      <c r="I208" s="41"/>
      <c r="J208" s="41"/>
      <c r="K208" s="41"/>
      <c r="L208" s="41"/>
      <c r="M208" s="41"/>
      <c r="N208" s="41"/>
      <c r="O208" s="41"/>
      <c r="P208" s="41"/>
    </row>
    <row r="209" spans="2:16">
      <c r="B209" s="41"/>
      <c r="C209" s="41"/>
      <c r="D209" s="41"/>
      <c r="E209" s="41"/>
      <c r="F209" s="41"/>
      <c r="G209" s="41"/>
      <c r="H209" s="41"/>
      <c r="I209" s="41"/>
      <c r="J209" s="41"/>
      <c r="K209" s="41"/>
      <c r="L209" s="41"/>
      <c r="M209" s="41"/>
      <c r="N209" s="41"/>
      <c r="O209" s="41"/>
      <c r="P209" s="41"/>
    </row>
    <row r="210" spans="2:16">
      <c r="B210" s="41"/>
      <c r="C210" s="41"/>
      <c r="D210" s="41"/>
      <c r="E210" s="41"/>
      <c r="F210" s="41"/>
      <c r="G210" s="41"/>
      <c r="H210" s="41"/>
      <c r="I210" s="41"/>
      <c r="J210" s="41"/>
      <c r="K210" s="41"/>
      <c r="L210" s="41"/>
      <c r="M210" s="41"/>
      <c r="N210" s="41"/>
      <c r="O210" s="41"/>
      <c r="P210" s="41"/>
    </row>
    <row r="211" spans="2:16">
      <c r="B211" s="41"/>
      <c r="C211" s="41"/>
      <c r="D211" s="41"/>
      <c r="E211" s="41"/>
      <c r="F211" s="41"/>
      <c r="G211" s="41"/>
      <c r="H211" s="41"/>
      <c r="I211" s="41"/>
      <c r="J211" s="41"/>
      <c r="K211" s="41"/>
      <c r="L211" s="41"/>
      <c r="M211" s="41"/>
      <c r="N211" s="41"/>
      <c r="O211" s="41"/>
      <c r="P211" s="41"/>
    </row>
    <row r="212" spans="2:16">
      <c r="B212" s="41"/>
      <c r="C212" s="41"/>
      <c r="D212" s="41"/>
      <c r="E212" s="41"/>
      <c r="F212" s="41"/>
      <c r="G212" s="41"/>
      <c r="H212" s="41"/>
      <c r="I212" s="41"/>
      <c r="J212" s="41"/>
      <c r="K212" s="41"/>
      <c r="L212" s="41"/>
      <c r="M212" s="41"/>
      <c r="N212" s="41"/>
      <c r="O212" s="41"/>
      <c r="P212" s="41"/>
    </row>
    <row r="213" spans="2:16">
      <c r="B213" s="41"/>
      <c r="C213" s="41"/>
      <c r="D213" s="41"/>
      <c r="E213" s="41"/>
      <c r="F213" s="41"/>
      <c r="G213" s="41"/>
      <c r="H213" s="41"/>
      <c r="I213" s="41"/>
      <c r="J213" s="41"/>
      <c r="K213" s="41"/>
      <c r="L213" s="41"/>
      <c r="M213" s="41"/>
      <c r="N213" s="41"/>
      <c r="O213" s="41"/>
      <c r="P213" s="41"/>
    </row>
    <row r="214" spans="2:16">
      <c r="B214" s="41"/>
      <c r="C214" s="41"/>
      <c r="D214" s="41"/>
      <c r="E214" s="41"/>
      <c r="F214" s="41"/>
      <c r="G214" s="41"/>
      <c r="H214" s="41"/>
      <c r="I214" s="41"/>
      <c r="J214" s="41"/>
      <c r="K214" s="41"/>
      <c r="L214" s="41"/>
      <c r="M214" s="41"/>
      <c r="N214" s="41"/>
      <c r="O214" s="41"/>
      <c r="P214" s="41"/>
    </row>
    <row r="215" spans="2:16">
      <c r="B215" s="41"/>
      <c r="C215" s="41"/>
      <c r="D215" s="41"/>
      <c r="E215" s="41"/>
      <c r="F215" s="41"/>
      <c r="G215" s="41"/>
      <c r="H215" s="41"/>
      <c r="I215" s="41"/>
      <c r="J215" s="41"/>
      <c r="K215" s="41"/>
      <c r="L215" s="41"/>
      <c r="M215" s="41"/>
      <c r="N215" s="41"/>
      <c r="O215" s="41"/>
      <c r="P215" s="41"/>
    </row>
    <row r="216" spans="2:16">
      <c r="B216" s="41"/>
      <c r="C216" s="41"/>
      <c r="D216" s="41"/>
      <c r="E216" s="41"/>
      <c r="F216" s="41"/>
      <c r="G216" s="41"/>
      <c r="H216" s="41"/>
      <c r="I216" s="41"/>
      <c r="J216" s="41"/>
      <c r="K216" s="41"/>
      <c r="L216" s="41"/>
      <c r="M216" s="41"/>
      <c r="N216" s="41"/>
      <c r="O216" s="41"/>
      <c r="P216" s="41"/>
    </row>
    <row r="217" spans="2:16">
      <c r="B217" s="41"/>
      <c r="C217" s="41"/>
      <c r="D217" s="41"/>
      <c r="E217" s="41"/>
      <c r="F217" s="41"/>
      <c r="G217" s="41"/>
      <c r="H217" s="41"/>
      <c r="I217" s="41"/>
      <c r="J217" s="41"/>
      <c r="K217" s="41"/>
      <c r="L217" s="41"/>
      <c r="M217" s="41"/>
      <c r="N217" s="41"/>
      <c r="O217" s="41"/>
      <c r="P217" s="41"/>
    </row>
    <row r="218" spans="2:16">
      <c r="B218" s="41"/>
      <c r="C218" s="41"/>
      <c r="D218" s="41"/>
      <c r="E218" s="41"/>
      <c r="F218" s="41"/>
      <c r="G218" s="41"/>
      <c r="H218" s="41"/>
      <c r="I218" s="41"/>
      <c r="J218" s="41"/>
      <c r="K218" s="41"/>
      <c r="L218" s="41"/>
      <c r="M218" s="41"/>
      <c r="N218" s="41"/>
      <c r="O218" s="41"/>
      <c r="P218" s="41"/>
    </row>
    <row r="219" spans="2:16">
      <c r="B219" s="41"/>
      <c r="C219" s="41"/>
      <c r="D219" s="41"/>
      <c r="E219" s="41"/>
      <c r="F219" s="41"/>
      <c r="G219" s="41"/>
      <c r="H219" s="41"/>
      <c r="I219" s="41"/>
      <c r="J219" s="41"/>
      <c r="K219" s="41"/>
      <c r="L219" s="41"/>
      <c r="M219" s="41"/>
      <c r="N219" s="41"/>
      <c r="O219" s="41"/>
      <c r="P219" s="41"/>
    </row>
    <row r="220" spans="2:16">
      <c r="B220" s="41"/>
      <c r="C220" s="41"/>
      <c r="D220" s="41"/>
      <c r="E220" s="41"/>
      <c r="F220" s="41"/>
      <c r="G220" s="41"/>
      <c r="H220" s="41"/>
      <c r="I220" s="41"/>
      <c r="J220" s="41"/>
      <c r="K220" s="41"/>
      <c r="L220" s="41"/>
      <c r="M220" s="41"/>
      <c r="N220" s="41"/>
      <c r="O220" s="41"/>
      <c r="P220" s="41"/>
    </row>
    <row r="221" spans="2:16">
      <c r="B221" s="41"/>
      <c r="C221" s="41"/>
      <c r="D221" s="41"/>
      <c r="E221" s="41"/>
      <c r="F221" s="41"/>
      <c r="G221" s="41"/>
      <c r="H221" s="41"/>
      <c r="I221" s="41"/>
      <c r="J221" s="41"/>
      <c r="K221" s="41"/>
      <c r="L221" s="41"/>
      <c r="M221" s="41"/>
      <c r="N221" s="41"/>
      <c r="O221" s="41"/>
      <c r="P221" s="41"/>
    </row>
    <row r="222" spans="2:16">
      <c r="B222" s="41"/>
      <c r="C222" s="41"/>
      <c r="D222" s="41"/>
      <c r="E222" s="41"/>
      <c r="F222" s="41"/>
      <c r="G222" s="41"/>
      <c r="H222" s="41"/>
      <c r="I222" s="41"/>
      <c r="J222" s="41"/>
      <c r="K222" s="41"/>
      <c r="L222" s="41"/>
      <c r="M222" s="41"/>
      <c r="N222" s="41"/>
      <c r="O222" s="41"/>
      <c r="P222" s="41"/>
    </row>
    <row r="223" spans="2:16">
      <c r="B223" s="41"/>
      <c r="C223" s="41"/>
      <c r="D223" s="41"/>
      <c r="E223" s="41"/>
      <c r="F223" s="41"/>
      <c r="G223" s="41"/>
      <c r="H223" s="41"/>
      <c r="I223" s="41"/>
      <c r="J223" s="41"/>
      <c r="K223" s="41"/>
      <c r="L223" s="41"/>
      <c r="M223" s="41"/>
      <c r="N223" s="41"/>
      <c r="O223" s="41"/>
      <c r="P223" s="41"/>
    </row>
    <row r="224" spans="2:16">
      <c r="B224" s="41"/>
      <c r="C224" s="41"/>
      <c r="D224" s="41"/>
      <c r="E224" s="41"/>
      <c r="F224" s="41"/>
      <c r="G224" s="41"/>
      <c r="H224" s="41"/>
      <c r="I224" s="41"/>
      <c r="J224" s="41"/>
      <c r="K224" s="41"/>
      <c r="L224" s="41"/>
      <c r="M224" s="41"/>
      <c r="N224" s="41"/>
      <c r="O224" s="41"/>
      <c r="P224" s="41"/>
    </row>
    <row r="225" spans="2:16">
      <c r="B225" s="41"/>
      <c r="C225" s="41"/>
      <c r="D225" s="41"/>
      <c r="E225" s="41"/>
      <c r="F225" s="41"/>
      <c r="G225" s="41"/>
      <c r="H225" s="41"/>
      <c r="I225" s="41"/>
      <c r="J225" s="41"/>
      <c r="K225" s="41"/>
      <c r="L225" s="41"/>
      <c r="M225" s="41"/>
      <c r="N225" s="41"/>
      <c r="O225" s="41"/>
      <c r="P225" s="41"/>
    </row>
    <row r="226" spans="2:16">
      <c r="B226" s="41"/>
      <c r="C226" s="41"/>
      <c r="D226" s="41"/>
      <c r="E226" s="41"/>
      <c r="F226" s="41"/>
      <c r="G226" s="41"/>
      <c r="H226" s="41"/>
      <c r="I226" s="41"/>
      <c r="J226" s="41"/>
      <c r="K226" s="41"/>
      <c r="L226" s="41"/>
      <c r="M226" s="41"/>
      <c r="N226" s="41"/>
      <c r="O226" s="41"/>
      <c r="P226" s="41"/>
    </row>
    <row r="227" spans="2:16">
      <c r="B227" s="41"/>
      <c r="C227" s="41"/>
      <c r="D227" s="41"/>
      <c r="E227" s="41"/>
      <c r="F227" s="41"/>
      <c r="G227" s="41"/>
      <c r="H227" s="41"/>
      <c r="I227" s="41"/>
      <c r="J227" s="41"/>
      <c r="K227" s="41"/>
      <c r="L227" s="41"/>
      <c r="M227" s="41"/>
      <c r="N227" s="41"/>
      <c r="O227" s="41"/>
      <c r="P227" s="41"/>
    </row>
    <row r="228" spans="2:16">
      <c r="B228" s="41"/>
      <c r="C228" s="41"/>
      <c r="D228" s="41"/>
      <c r="E228" s="41"/>
      <c r="F228" s="41"/>
      <c r="G228" s="41"/>
      <c r="H228" s="41"/>
      <c r="I228" s="41"/>
      <c r="J228" s="41"/>
      <c r="K228" s="41"/>
      <c r="L228" s="41"/>
      <c r="M228" s="41"/>
      <c r="N228" s="41"/>
      <c r="O228" s="41"/>
      <c r="P228" s="41"/>
    </row>
    <row r="229" spans="2:16">
      <c r="B229" s="41"/>
      <c r="C229" s="41"/>
      <c r="D229" s="41"/>
      <c r="E229" s="41"/>
      <c r="F229" s="41"/>
      <c r="G229" s="41"/>
      <c r="H229" s="41"/>
      <c r="I229" s="41"/>
      <c r="J229" s="41"/>
      <c r="K229" s="41"/>
      <c r="L229" s="41"/>
      <c r="M229" s="41"/>
      <c r="N229" s="41"/>
      <c r="O229" s="41"/>
      <c r="P229" s="41"/>
    </row>
    <row r="230" spans="2:16">
      <c r="B230" s="41"/>
      <c r="C230" s="41"/>
      <c r="D230" s="41"/>
      <c r="E230" s="41"/>
      <c r="F230" s="41"/>
      <c r="G230" s="41"/>
      <c r="H230" s="41"/>
      <c r="I230" s="41"/>
      <c r="J230" s="41"/>
      <c r="K230" s="41"/>
      <c r="L230" s="41"/>
      <c r="M230" s="41"/>
      <c r="N230" s="41"/>
      <c r="O230" s="41"/>
      <c r="P230" s="41"/>
    </row>
    <row r="231" spans="2:16">
      <c r="B231" s="41"/>
      <c r="C231" s="41"/>
      <c r="D231" s="41"/>
      <c r="E231" s="41"/>
      <c r="F231" s="41"/>
      <c r="G231" s="41"/>
      <c r="H231" s="41"/>
      <c r="I231" s="41"/>
      <c r="J231" s="41"/>
      <c r="K231" s="41"/>
      <c r="L231" s="41"/>
      <c r="M231" s="41"/>
      <c r="N231" s="41"/>
      <c r="O231" s="41"/>
      <c r="P231" s="41"/>
    </row>
    <row r="232" spans="2:16">
      <c r="B232" s="41"/>
      <c r="C232" s="41"/>
      <c r="D232" s="41"/>
      <c r="E232" s="41"/>
      <c r="F232" s="41"/>
      <c r="G232" s="41"/>
      <c r="H232" s="41"/>
      <c r="I232" s="41"/>
      <c r="J232" s="41"/>
      <c r="K232" s="41"/>
      <c r="L232" s="41"/>
      <c r="M232" s="41"/>
      <c r="N232" s="41"/>
      <c r="O232" s="41"/>
      <c r="P232" s="41"/>
    </row>
    <row r="233" spans="2:16">
      <c r="B233" s="41"/>
      <c r="C233" s="41"/>
      <c r="D233" s="41"/>
      <c r="E233" s="41"/>
      <c r="F233" s="41"/>
      <c r="G233" s="41"/>
      <c r="H233" s="41"/>
      <c r="I233" s="41"/>
      <c r="J233" s="41"/>
      <c r="K233" s="41"/>
      <c r="L233" s="41"/>
      <c r="M233" s="41"/>
      <c r="N233" s="41"/>
      <c r="O233" s="41"/>
      <c r="P233" s="41"/>
    </row>
    <row r="234" spans="2:16">
      <c r="B234" s="41"/>
      <c r="C234" s="41"/>
      <c r="D234" s="41"/>
      <c r="E234" s="41"/>
      <c r="F234" s="41"/>
      <c r="G234" s="41"/>
      <c r="H234" s="41"/>
      <c r="I234" s="41"/>
      <c r="J234" s="41"/>
      <c r="K234" s="41"/>
      <c r="L234" s="41"/>
      <c r="M234" s="41"/>
      <c r="N234" s="41"/>
      <c r="O234" s="41"/>
      <c r="P234" s="41"/>
    </row>
    <row r="235" spans="2:16">
      <c r="B235" s="41"/>
      <c r="C235" s="41"/>
      <c r="D235" s="41"/>
      <c r="E235" s="41"/>
      <c r="F235" s="41"/>
      <c r="G235" s="41"/>
      <c r="H235" s="41"/>
      <c r="I235" s="41"/>
      <c r="J235" s="41"/>
      <c r="K235" s="41"/>
      <c r="L235" s="41"/>
      <c r="M235" s="41"/>
      <c r="N235" s="41"/>
      <c r="O235" s="41"/>
      <c r="P235" s="41"/>
    </row>
    <row r="236" spans="2:16">
      <c r="B236" s="41"/>
      <c r="C236" s="41"/>
      <c r="D236" s="41"/>
      <c r="E236" s="41"/>
      <c r="F236" s="41"/>
      <c r="G236" s="41"/>
      <c r="H236" s="41"/>
      <c r="I236" s="41"/>
      <c r="J236" s="41"/>
      <c r="K236" s="41"/>
      <c r="L236" s="41"/>
      <c r="M236" s="41"/>
      <c r="N236" s="41"/>
      <c r="O236" s="41"/>
      <c r="P236" s="41"/>
    </row>
    <row r="237" spans="2:16">
      <c r="B237" s="41"/>
      <c r="C237" s="41"/>
      <c r="D237" s="41"/>
      <c r="E237" s="41"/>
      <c r="F237" s="41"/>
      <c r="G237" s="41"/>
      <c r="H237" s="41"/>
      <c r="I237" s="41"/>
      <c r="J237" s="41"/>
      <c r="K237" s="41"/>
      <c r="L237" s="41"/>
      <c r="M237" s="41"/>
      <c r="N237" s="41"/>
      <c r="O237" s="41"/>
      <c r="P237" s="41"/>
    </row>
    <row r="238" spans="2:16">
      <c r="B238" s="41"/>
      <c r="C238" s="41"/>
      <c r="D238" s="41"/>
      <c r="E238" s="41"/>
      <c r="F238" s="41"/>
      <c r="G238" s="41"/>
      <c r="H238" s="41"/>
      <c r="I238" s="41"/>
      <c r="J238" s="41"/>
      <c r="K238" s="41"/>
      <c r="L238" s="41"/>
      <c r="M238" s="41"/>
      <c r="N238" s="41"/>
      <c r="O238" s="41"/>
      <c r="P238" s="41"/>
    </row>
    <row r="239" spans="2:16">
      <c r="B239" s="41"/>
      <c r="C239" s="41"/>
      <c r="D239" s="41"/>
      <c r="E239" s="41"/>
      <c r="F239" s="41"/>
      <c r="G239" s="41"/>
      <c r="H239" s="41"/>
      <c r="I239" s="41"/>
      <c r="J239" s="41"/>
      <c r="K239" s="41"/>
      <c r="L239" s="41"/>
      <c r="M239" s="41"/>
      <c r="N239" s="41"/>
      <c r="O239" s="41"/>
      <c r="P239" s="41"/>
    </row>
    <row r="240" spans="2:16">
      <c r="B240" s="41"/>
      <c r="C240" s="41"/>
      <c r="D240" s="41"/>
      <c r="E240" s="41"/>
      <c r="F240" s="41"/>
      <c r="G240" s="41"/>
      <c r="H240" s="41"/>
      <c r="I240" s="41"/>
      <c r="J240" s="41"/>
      <c r="K240" s="41"/>
      <c r="L240" s="41"/>
      <c r="M240" s="41"/>
      <c r="N240" s="41"/>
      <c r="O240" s="41"/>
      <c r="P240" s="41"/>
    </row>
    <row r="241" spans="2:16">
      <c r="B241" s="41"/>
      <c r="C241" s="41"/>
      <c r="D241" s="41"/>
      <c r="E241" s="41"/>
      <c r="F241" s="41"/>
      <c r="G241" s="41"/>
      <c r="H241" s="41"/>
      <c r="I241" s="41"/>
      <c r="J241" s="41"/>
      <c r="K241" s="41"/>
      <c r="L241" s="41"/>
      <c r="M241" s="41"/>
      <c r="N241" s="41"/>
      <c r="O241" s="41"/>
      <c r="P241" s="41"/>
    </row>
    <row r="242" spans="2:16">
      <c r="B242" s="41"/>
      <c r="C242" s="41"/>
      <c r="D242" s="41"/>
      <c r="E242" s="41"/>
      <c r="F242" s="41"/>
      <c r="G242" s="41"/>
      <c r="H242" s="41"/>
      <c r="I242" s="41"/>
      <c r="J242" s="41"/>
      <c r="K242" s="41"/>
      <c r="L242" s="41"/>
      <c r="M242" s="41"/>
      <c r="N242" s="41"/>
      <c r="O242" s="41"/>
      <c r="P242" s="41"/>
    </row>
    <row r="243" spans="2:16">
      <c r="B243" s="41"/>
      <c r="C243" s="41"/>
      <c r="D243" s="41"/>
      <c r="E243" s="41"/>
      <c r="F243" s="41"/>
      <c r="G243" s="41"/>
      <c r="H243" s="41"/>
      <c r="I243" s="41"/>
      <c r="J243" s="41"/>
      <c r="K243" s="41"/>
      <c r="L243" s="41"/>
      <c r="M243" s="41"/>
      <c r="N243" s="41"/>
      <c r="O243" s="41"/>
      <c r="P243" s="41"/>
    </row>
    <row r="244" spans="2:16">
      <c r="B244" s="41"/>
      <c r="C244" s="41"/>
      <c r="D244" s="41"/>
      <c r="E244" s="41"/>
      <c r="F244" s="41"/>
      <c r="G244" s="41"/>
      <c r="H244" s="41"/>
      <c r="I244" s="41"/>
      <c r="J244" s="41"/>
      <c r="K244" s="41"/>
      <c r="L244" s="41"/>
      <c r="M244" s="41"/>
      <c r="N244" s="41"/>
      <c r="O244" s="41"/>
      <c r="P244" s="41"/>
    </row>
    <row r="245" spans="2:16">
      <c r="B245" s="41"/>
      <c r="C245" s="41"/>
      <c r="D245" s="41"/>
      <c r="E245" s="41"/>
      <c r="F245" s="41"/>
      <c r="G245" s="41"/>
      <c r="H245" s="41"/>
      <c r="I245" s="41"/>
      <c r="J245" s="41"/>
      <c r="K245" s="41"/>
      <c r="L245" s="41"/>
      <c r="M245" s="41"/>
      <c r="N245" s="41"/>
      <c r="O245" s="41"/>
      <c r="P245" s="41"/>
    </row>
    <row r="246" spans="2:16">
      <c r="B246" s="41"/>
      <c r="C246" s="41"/>
      <c r="D246" s="41"/>
      <c r="E246" s="41"/>
      <c r="F246" s="41"/>
      <c r="G246" s="41"/>
      <c r="H246" s="41"/>
      <c r="I246" s="41"/>
      <c r="J246" s="41"/>
      <c r="K246" s="41"/>
      <c r="L246" s="41"/>
      <c r="M246" s="41"/>
      <c r="N246" s="41"/>
      <c r="O246" s="41"/>
      <c r="P246" s="41"/>
    </row>
    <row r="247" spans="2:16">
      <c r="B247" s="41"/>
      <c r="C247" s="41"/>
      <c r="D247" s="41"/>
      <c r="E247" s="41"/>
      <c r="F247" s="41"/>
      <c r="G247" s="41"/>
      <c r="H247" s="41"/>
      <c r="I247" s="41"/>
      <c r="J247" s="41"/>
      <c r="K247" s="41"/>
      <c r="L247" s="41"/>
      <c r="M247" s="41"/>
      <c r="N247" s="41"/>
      <c r="O247" s="41"/>
      <c r="P247" s="41"/>
    </row>
    <row r="248" spans="2:16">
      <c r="B248" s="41"/>
      <c r="C248" s="41"/>
      <c r="D248" s="41"/>
      <c r="E248" s="41"/>
      <c r="F248" s="41"/>
      <c r="G248" s="41"/>
      <c r="H248" s="41"/>
      <c r="I248" s="41"/>
      <c r="J248" s="41"/>
      <c r="K248" s="41"/>
      <c r="L248" s="41"/>
      <c r="M248" s="41"/>
      <c r="N248" s="41"/>
      <c r="O248" s="41"/>
      <c r="P248" s="41"/>
    </row>
    <row r="249" spans="2:16">
      <c r="B249" s="41"/>
      <c r="C249" s="41"/>
      <c r="D249" s="41"/>
      <c r="E249" s="41"/>
      <c r="F249" s="41"/>
      <c r="G249" s="41"/>
      <c r="H249" s="41"/>
      <c r="I249" s="41"/>
      <c r="J249" s="41"/>
      <c r="K249" s="41"/>
      <c r="L249" s="41"/>
      <c r="M249" s="41"/>
      <c r="N249" s="41"/>
      <c r="O249" s="41"/>
      <c r="P249" s="41"/>
    </row>
    <row r="250" spans="2:16">
      <c r="B250" s="41"/>
      <c r="C250" s="41"/>
      <c r="D250" s="41"/>
      <c r="E250" s="41"/>
      <c r="F250" s="41"/>
      <c r="G250" s="41"/>
      <c r="H250" s="41"/>
      <c r="I250" s="41"/>
      <c r="J250" s="41"/>
      <c r="K250" s="41"/>
      <c r="L250" s="41"/>
      <c r="M250" s="41"/>
      <c r="N250" s="41"/>
      <c r="O250" s="41"/>
      <c r="P250" s="41"/>
    </row>
    <row r="251" spans="2:16">
      <c r="B251" s="41"/>
      <c r="C251" s="41"/>
      <c r="D251" s="41"/>
      <c r="E251" s="41"/>
      <c r="F251" s="41"/>
      <c r="G251" s="41"/>
      <c r="H251" s="41"/>
      <c r="I251" s="41"/>
      <c r="J251" s="41"/>
      <c r="K251" s="41"/>
      <c r="L251" s="41"/>
      <c r="M251" s="41"/>
      <c r="N251" s="41"/>
      <c r="O251" s="41"/>
      <c r="P251" s="41"/>
    </row>
    <row r="252" spans="2:16">
      <c r="B252" s="41"/>
      <c r="C252" s="41"/>
      <c r="D252" s="41"/>
      <c r="E252" s="41"/>
      <c r="F252" s="41"/>
      <c r="G252" s="41"/>
      <c r="H252" s="41"/>
      <c r="I252" s="41"/>
      <c r="J252" s="41"/>
      <c r="K252" s="41"/>
      <c r="L252" s="41"/>
      <c r="M252" s="41"/>
      <c r="N252" s="41"/>
      <c r="O252" s="41"/>
      <c r="P252" s="41"/>
    </row>
    <row r="253" spans="2:16">
      <c r="B253" s="41"/>
      <c r="C253" s="41"/>
      <c r="D253" s="41"/>
      <c r="E253" s="41"/>
      <c r="F253" s="41"/>
      <c r="G253" s="41"/>
      <c r="H253" s="41"/>
      <c r="I253" s="41"/>
      <c r="J253" s="41"/>
      <c r="K253" s="41"/>
      <c r="L253" s="41"/>
      <c r="M253" s="41"/>
      <c r="N253" s="41"/>
      <c r="O253" s="41"/>
      <c r="P253" s="41"/>
    </row>
    <row r="254" spans="2:16">
      <c r="B254" s="41"/>
      <c r="C254" s="41"/>
      <c r="D254" s="41"/>
      <c r="E254" s="41"/>
      <c r="F254" s="41"/>
      <c r="G254" s="41"/>
      <c r="H254" s="41"/>
      <c r="I254" s="41"/>
      <c r="J254" s="41"/>
      <c r="K254" s="41"/>
      <c r="L254" s="41"/>
      <c r="M254" s="41"/>
      <c r="N254" s="41"/>
      <c r="O254" s="41"/>
      <c r="P254" s="41"/>
    </row>
    <row r="255" spans="2:16">
      <c r="B255" s="41"/>
      <c r="C255" s="41"/>
      <c r="D255" s="41"/>
      <c r="E255" s="41"/>
      <c r="F255" s="41"/>
      <c r="G255" s="41"/>
      <c r="H255" s="41"/>
      <c r="I255" s="41"/>
      <c r="J255" s="41"/>
      <c r="K255" s="41"/>
      <c r="L255" s="41"/>
      <c r="M255" s="41"/>
      <c r="N255" s="41"/>
      <c r="O255" s="41"/>
      <c r="P255" s="41"/>
    </row>
    <row r="256" spans="2:16">
      <c r="B256" s="41"/>
      <c r="C256" s="41"/>
      <c r="D256" s="41"/>
      <c r="E256" s="41"/>
      <c r="F256" s="41"/>
      <c r="G256" s="41"/>
      <c r="H256" s="41"/>
      <c r="I256" s="41"/>
      <c r="J256" s="41"/>
      <c r="K256" s="41"/>
      <c r="L256" s="41"/>
      <c r="M256" s="41"/>
      <c r="N256" s="41"/>
      <c r="O256" s="41"/>
      <c r="P256" s="41"/>
    </row>
    <row r="257" spans="2:16">
      <c r="B257" s="41"/>
      <c r="C257" s="41"/>
      <c r="D257" s="41"/>
      <c r="E257" s="41"/>
      <c r="F257" s="41"/>
      <c r="G257" s="41"/>
      <c r="H257" s="41"/>
      <c r="I257" s="41"/>
      <c r="J257" s="41"/>
      <c r="K257" s="41"/>
      <c r="L257" s="41"/>
      <c r="M257" s="41"/>
      <c r="N257" s="41"/>
      <c r="O257" s="41"/>
      <c r="P257" s="41"/>
    </row>
    <row r="258" spans="2:16">
      <c r="B258" s="41"/>
      <c r="C258" s="41"/>
      <c r="D258" s="41"/>
      <c r="E258" s="41"/>
      <c r="F258" s="41"/>
      <c r="G258" s="41"/>
      <c r="H258" s="41"/>
      <c r="I258" s="41"/>
      <c r="J258" s="41"/>
      <c r="K258" s="41"/>
      <c r="L258" s="41"/>
      <c r="M258" s="41"/>
      <c r="N258" s="41"/>
      <c r="O258" s="41"/>
      <c r="P258" s="41"/>
    </row>
    <row r="259" spans="2:16">
      <c r="B259" s="41"/>
      <c r="C259" s="41"/>
      <c r="D259" s="41"/>
      <c r="E259" s="41"/>
      <c r="F259" s="41"/>
      <c r="G259" s="41"/>
      <c r="H259" s="41"/>
      <c r="I259" s="41"/>
      <c r="J259" s="41"/>
      <c r="K259" s="41"/>
      <c r="L259" s="41"/>
      <c r="M259" s="41"/>
      <c r="N259" s="41"/>
      <c r="O259" s="41"/>
      <c r="P259" s="41"/>
    </row>
    <row r="260" spans="2:16">
      <c r="B260" s="41"/>
      <c r="C260" s="41"/>
      <c r="D260" s="41"/>
      <c r="E260" s="41"/>
      <c r="F260" s="41"/>
      <c r="G260" s="41"/>
      <c r="H260" s="41"/>
      <c r="I260" s="41"/>
      <c r="J260" s="41"/>
      <c r="K260" s="41"/>
      <c r="L260" s="41"/>
      <c r="M260" s="41"/>
      <c r="N260" s="41"/>
      <c r="O260" s="41"/>
      <c r="P260" s="41"/>
    </row>
    <row r="261" spans="2:16">
      <c r="B261" s="41"/>
      <c r="C261" s="41"/>
      <c r="D261" s="41"/>
      <c r="E261" s="41"/>
      <c r="F261" s="41"/>
      <c r="G261" s="41"/>
      <c r="H261" s="41"/>
      <c r="I261" s="41"/>
      <c r="J261" s="41"/>
      <c r="K261" s="41"/>
      <c r="L261" s="41"/>
      <c r="M261" s="41"/>
      <c r="N261" s="41"/>
      <c r="O261" s="41"/>
      <c r="P261" s="41"/>
    </row>
    <row r="262" spans="2:16">
      <c r="B262" s="41"/>
      <c r="C262" s="41"/>
      <c r="D262" s="41"/>
      <c r="E262" s="41"/>
      <c r="F262" s="41"/>
      <c r="G262" s="41"/>
      <c r="H262" s="41"/>
      <c r="I262" s="41"/>
      <c r="J262" s="41"/>
      <c r="K262" s="41"/>
      <c r="L262" s="41"/>
      <c r="M262" s="41"/>
      <c r="N262" s="41"/>
      <c r="O262" s="41"/>
      <c r="P262" s="41"/>
    </row>
    <row r="263" spans="2:16">
      <c r="B263" s="41"/>
      <c r="C263" s="41"/>
      <c r="D263" s="41"/>
      <c r="E263" s="41"/>
      <c r="F263" s="41"/>
      <c r="G263" s="41"/>
      <c r="H263" s="41"/>
      <c r="I263" s="41"/>
      <c r="J263" s="41"/>
      <c r="K263" s="41"/>
      <c r="L263" s="41"/>
      <c r="M263" s="41"/>
      <c r="N263" s="41"/>
      <c r="O263" s="41"/>
      <c r="P263" s="41"/>
    </row>
    <row r="264" spans="2:16">
      <c r="B264" s="41"/>
      <c r="C264" s="41"/>
      <c r="D264" s="41"/>
      <c r="E264" s="41"/>
      <c r="F264" s="41"/>
      <c r="G264" s="41"/>
      <c r="H264" s="41"/>
      <c r="I264" s="41"/>
      <c r="J264" s="41"/>
      <c r="K264" s="41"/>
      <c r="L264" s="41"/>
      <c r="M264" s="41"/>
      <c r="N264" s="41"/>
      <c r="O264" s="41"/>
      <c r="P264" s="41"/>
    </row>
    <row r="265" spans="2:16">
      <c r="B265" s="41"/>
      <c r="C265" s="41"/>
      <c r="D265" s="41"/>
      <c r="E265" s="41"/>
      <c r="F265" s="41"/>
      <c r="G265" s="41"/>
      <c r="H265" s="41"/>
      <c r="I265" s="41"/>
      <c r="J265" s="41"/>
      <c r="K265" s="41"/>
      <c r="L265" s="41"/>
      <c r="M265" s="41"/>
      <c r="N265" s="41"/>
      <c r="O265" s="41"/>
      <c r="P265" s="41"/>
    </row>
    <row r="266" spans="2:16">
      <c r="B266" s="41"/>
      <c r="C266" s="41"/>
      <c r="D266" s="41"/>
      <c r="E266" s="41"/>
      <c r="F266" s="41"/>
      <c r="G266" s="41"/>
      <c r="H266" s="41"/>
      <c r="I266" s="41"/>
      <c r="J266" s="41"/>
      <c r="K266" s="41"/>
      <c r="L266" s="41"/>
      <c r="M266" s="41"/>
      <c r="N266" s="41"/>
      <c r="O266" s="41"/>
      <c r="P266" s="41"/>
    </row>
    <row r="267" spans="2:16">
      <c r="B267" s="41"/>
      <c r="C267" s="41"/>
      <c r="D267" s="41"/>
      <c r="E267" s="41"/>
      <c r="F267" s="41"/>
      <c r="G267" s="41"/>
      <c r="H267" s="41"/>
      <c r="I267" s="41"/>
      <c r="J267" s="41"/>
      <c r="K267" s="41"/>
      <c r="L267" s="41"/>
      <c r="M267" s="41"/>
      <c r="N267" s="41"/>
      <c r="O267" s="41"/>
      <c r="P267" s="41"/>
    </row>
    <row r="268" spans="2:16">
      <c r="B268" s="41"/>
      <c r="C268" s="41"/>
      <c r="D268" s="41"/>
      <c r="E268" s="41"/>
      <c r="F268" s="41"/>
      <c r="G268" s="41"/>
      <c r="H268" s="41"/>
      <c r="I268" s="41"/>
      <c r="J268" s="41"/>
      <c r="K268" s="41"/>
      <c r="L268" s="41"/>
      <c r="M268" s="41"/>
      <c r="N268" s="41"/>
      <c r="O268" s="41"/>
      <c r="P268" s="41"/>
    </row>
    <row r="269" spans="2:16">
      <c r="B269" s="41"/>
      <c r="C269" s="41"/>
      <c r="D269" s="41"/>
      <c r="E269" s="41"/>
      <c r="F269" s="41"/>
      <c r="G269" s="41"/>
      <c r="H269" s="41"/>
      <c r="I269" s="41"/>
      <c r="J269" s="41"/>
      <c r="K269" s="41"/>
      <c r="L269" s="41"/>
      <c r="M269" s="41"/>
      <c r="N269" s="41"/>
      <c r="O269" s="41"/>
      <c r="P269" s="41"/>
    </row>
    <row r="270" spans="2:16">
      <c r="B270" s="41"/>
      <c r="C270" s="41"/>
      <c r="D270" s="41"/>
      <c r="E270" s="41"/>
      <c r="F270" s="41"/>
      <c r="G270" s="41"/>
      <c r="H270" s="41"/>
      <c r="I270" s="41"/>
      <c r="J270" s="41"/>
      <c r="K270" s="41"/>
      <c r="L270" s="41"/>
      <c r="M270" s="41"/>
      <c r="N270" s="41"/>
      <c r="O270" s="41"/>
      <c r="P270" s="41"/>
    </row>
    <row r="271" spans="2:16">
      <c r="B271" s="41"/>
      <c r="C271" s="41"/>
      <c r="D271" s="41"/>
      <c r="E271" s="41"/>
      <c r="F271" s="41"/>
      <c r="G271" s="41"/>
      <c r="H271" s="41"/>
      <c r="I271" s="41"/>
      <c r="J271" s="41"/>
      <c r="K271" s="41"/>
      <c r="L271" s="41"/>
      <c r="M271" s="41"/>
      <c r="N271" s="41"/>
      <c r="O271" s="41"/>
      <c r="P271" s="41"/>
    </row>
    <row r="272" spans="2:16">
      <c r="B272" s="41"/>
      <c r="C272" s="41"/>
      <c r="D272" s="41"/>
      <c r="E272" s="41"/>
      <c r="F272" s="41"/>
      <c r="G272" s="41"/>
      <c r="H272" s="41"/>
      <c r="I272" s="41"/>
      <c r="J272" s="41"/>
      <c r="K272" s="41"/>
      <c r="L272" s="41"/>
      <c r="M272" s="41"/>
      <c r="N272" s="41"/>
      <c r="O272" s="41"/>
      <c r="P272" s="41"/>
    </row>
    <row r="273" spans="2:16">
      <c r="B273" s="41"/>
      <c r="C273" s="41"/>
      <c r="D273" s="41"/>
      <c r="E273" s="41"/>
      <c r="F273" s="41"/>
      <c r="G273" s="41"/>
      <c r="H273" s="41"/>
      <c r="I273" s="41"/>
      <c r="J273" s="41"/>
      <c r="K273" s="41"/>
      <c r="L273" s="41"/>
      <c r="M273" s="41"/>
      <c r="N273" s="41"/>
      <c r="O273" s="41"/>
      <c r="P273" s="41"/>
    </row>
    <row r="274" spans="2:16">
      <c r="B274" s="41"/>
      <c r="C274" s="41"/>
      <c r="D274" s="41"/>
      <c r="E274" s="41"/>
      <c r="F274" s="41"/>
      <c r="G274" s="41"/>
      <c r="H274" s="41"/>
      <c r="I274" s="41"/>
      <c r="J274" s="41"/>
      <c r="K274" s="41"/>
      <c r="L274" s="41"/>
      <c r="M274" s="41"/>
      <c r="N274" s="41"/>
      <c r="O274" s="41"/>
      <c r="P274" s="41"/>
    </row>
    <row r="275" spans="2:16">
      <c r="B275" s="41"/>
      <c r="C275" s="41"/>
      <c r="D275" s="41"/>
      <c r="E275" s="41"/>
      <c r="F275" s="41"/>
      <c r="G275" s="41"/>
      <c r="H275" s="41"/>
      <c r="I275" s="41"/>
      <c r="J275" s="41"/>
      <c r="K275" s="41"/>
      <c r="L275" s="41"/>
      <c r="M275" s="41"/>
      <c r="N275" s="41"/>
      <c r="O275" s="41"/>
      <c r="P275" s="41"/>
    </row>
    <row r="276" spans="2:16">
      <c r="B276" s="41"/>
      <c r="C276" s="41"/>
      <c r="D276" s="41"/>
      <c r="E276" s="41"/>
      <c r="F276" s="41"/>
      <c r="G276" s="41"/>
      <c r="H276" s="41"/>
      <c r="I276" s="41"/>
      <c r="J276" s="41"/>
      <c r="K276" s="41"/>
      <c r="L276" s="41"/>
      <c r="M276" s="41"/>
      <c r="N276" s="41"/>
      <c r="O276" s="41"/>
      <c r="P276" s="41"/>
    </row>
    <row r="277" spans="2:16">
      <c r="B277" s="41"/>
      <c r="C277" s="41"/>
      <c r="D277" s="41"/>
      <c r="E277" s="41"/>
      <c r="F277" s="41"/>
      <c r="G277" s="41"/>
      <c r="H277" s="41"/>
      <c r="I277" s="41"/>
      <c r="J277" s="41"/>
      <c r="K277" s="41"/>
      <c r="L277" s="41"/>
      <c r="M277" s="41"/>
      <c r="N277" s="41"/>
      <c r="O277" s="41"/>
      <c r="P277" s="41"/>
    </row>
    <row r="278" spans="2:16">
      <c r="B278" s="41"/>
      <c r="C278" s="41"/>
      <c r="D278" s="41"/>
      <c r="E278" s="41"/>
      <c r="F278" s="41"/>
      <c r="G278" s="41"/>
      <c r="H278" s="41"/>
      <c r="I278" s="41"/>
      <c r="J278" s="41"/>
      <c r="K278" s="41"/>
      <c r="L278" s="41"/>
      <c r="M278" s="41"/>
      <c r="N278" s="41"/>
      <c r="O278" s="41"/>
      <c r="P278" s="41"/>
    </row>
    <row r="279" spans="2:16">
      <c r="B279" s="41"/>
      <c r="C279" s="41"/>
      <c r="D279" s="41"/>
      <c r="E279" s="41"/>
      <c r="F279" s="41"/>
      <c r="G279" s="41"/>
      <c r="H279" s="41"/>
      <c r="I279" s="41"/>
      <c r="J279" s="41"/>
      <c r="K279" s="41"/>
      <c r="L279" s="41"/>
      <c r="M279" s="41"/>
      <c r="N279" s="41"/>
      <c r="O279" s="41"/>
      <c r="P279" s="41"/>
    </row>
    <row r="280" spans="2:16">
      <c r="B280" s="41"/>
      <c r="C280" s="41"/>
      <c r="D280" s="41"/>
      <c r="E280" s="41"/>
      <c r="F280" s="41"/>
      <c r="G280" s="41"/>
      <c r="H280" s="41"/>
      <c r="I280" s="41"/>
      <c r="J280" s="41"/>
      <c r="K280" s="41"/>
      <c r="L280" s="41"/>
      <c r="M280" s="41"/>
      <c r="N280" s="41"/>
      <c r="O280" s="41"/>
      <c r="P280" s="41"/>
    </row>
    <row r="281" spans="2:16">
      <c r="B281" s="41"/>
      <c r="C281" s="41"/>
      <c r="D281" s="41"/>
      <c r="E281" s="41"/>
      <c r="F281" s="41"/>
      <c r="G281" s="41"/>
      <c r="H281" s="41"/>
      <c r="I281" s="41"/>
      <c r="J281" s="41"/>
      <c r="K281" s="41"/>
      <c r="L281" s="41"/>
      <c r="M281" s="41"/>
      <c r="N281" s="41"/>
      <c r="O281" s="41"/>
      <c r="P281" s="41"/>
    </row>
    <row r="282" spans="2:16">
      <c r="B282" s="41"/>
      <c r="C282" s="41"/>
      <c r="D282" s="41"/>
      <c r="E282" s="41"/>
      <c r="F282" s="41"/>
      <c r="G282" s="41"/>
      <c r="H282" s="41"/>
      <c r="I282" s="41"/>
      <c r="J282" s="41"/>
      <c r="K282" s="41"/>
      <c r="L282" s="41"/>
      <c r="M282" s="41"/>
      <c r="N282" s="41"/>
      <c r="O282" s="41"/>
      <c r="P282" s="41"/>
    </row>
    <row r="283" spans="2:16">
      <c r="B283" s="41"/>
      <c r="C283" s="41"/>
      <c r="D283" s="41"/>
      <c r="E283" s="41"/>
      <c r="F283" s="41"/>
      <c r="G283" s="41"/>
      <c r="H283" s="41"/>
      <c r="I283" s="41"/>
      <c r="J283" s="41"/>
      <c r="K283" s="41"/>
      <c r="L283" s="41"/>
      <c r="M283" s="41"/>
      <c r="N283" s="41"/>
      <c r="O283" s="41"/>
      <c r="P283" s="41"/>
    </row>
    <row r="284" spans="2:16">
      <c r="B284" s="41"/>
      <c r="C284" s="41"/>
      <c r="D284" s="41"/>
      <c r="E284" s="41"/>
      <c r="F284" s="41"/>
      <c r="G284" s="41"/>
      <c r="H284" s="41"/>
      <c r="I284" s="41"/>
      <c r="J284" s="41"/>
      <c r="K284" s="41"/>
      <c r="L284" s="41"/>
      <c r="M284" s="41"/>
      <c r="N284" s="41"/>
      <c r="O284" s="41"/>
      <c r="P284" s="41"/>
    </row>
    <row r="285" spans="2:16">
      <c r="B285" s="41"/>
      <c r="C285" s="41"/>
      <c r="D285" s="41"/>
      <c r="E285" s="41"/>
      <c r="F285" s="41"/>
      <c r="G285" s="41"/>
      <c r="H285" s="41"/>
      <c r="I285" s="41"/>
      <c r="J285" s="41"/>
      <c r="K285" s="41"/>
      <c r="L285" s="41"/>
      <c r="M285" s="41"/>
      <c r="N285" s="41"/>
      <c r="O285" s="41"/>
      <c r="P285" s="41"/>
    </row>
    <row r="286" spans="2:16">
      <c r="B286" s="41"/>
      <c r="C286" s="41"/>
      <c r="D286" s="41"/>
      <c r="E286" s="41"/>
      <c r="F286" s="41"/>
      <c r="G286" s="41"/>
      <c r="H286" s="41"/>
      <c r="I286" s="41"/>
      <c r="J286" s="41"/>
      <c r="K286" s="41"/>
      <c r="L286" s="41"/>
      <c r="M286" s="41"/>
      <c r="N286" s="41"/>
      <c r="O286" s="41"/>
      <c r="P286" s="41"/>
    </row>
    <row r="287" spans="2:16">
      <c r="B287" s="41"/>
      <c r="C287" s="41"/>
      <c r="D287" s="41"/>
      <c r="E287" s="41"/>
      <c r="F287" s="41"/>
      <c r="G287" s="41"/>
      <c r="H287" s="41"/>
      <c r="I287" s="41"/>
      <c r="J287" s="41"/>
      <c r="K287" s="41"/>
      <c r="L287" s="41"/>
      <c r="M287" s="41"/>
      <c r="N287" s="41"/>
      <c r="O287" s="41"/>
      <c r="P287" s="41"/>
    </row>
    <row r="288" spans="2:16">
      <c r="B288" s="41"/>
      <c r="C288" s="41"/>
      <c r="D288" s="41"/>
      <c r="E288" s="41"/>
      <c r="F288" s="41"/>
      <c r="G288" s="41"/>
      <c r="H288" s="41"/>
      <c r="I288" s="41"/>
      <c r="J288" s="41"/>
      <c r="K288" s="41"/>
      <c r="L288" s="41"/>
      <c r="M288" s="41"/>
      <c r="N288" s="41"/>
      <c r="O288" s="41"/>
      <c r="P288" s="41"/>
    </row>
    <row r="289" spans="2:16">
      <c r="B289" s="41"/>
      <c r="C289" s="41"/>
      <c r="D289" s="41"/>
      <c r="E289" s="41"/>
      <c r="F289" s="41"/>
      <c r="G289" s="41"/>
      <c r="H289" s="41"/>
      <c r="I289" s="41"/>
      <c r="J289" s="41"/>
      <c r="K289" s="41"/>
      <c r="L289" s="41"/>
      <c r="M289" s="41"/>
      <c r="N289" s="41"/>
      <c r="O289" s="41"/>
      <c r="P289" s="41"/>
    </row>
    <row r="290" spans="2:16">
      <c r="B290" s="41"/>
      <c r="C290" s="41"/>
      <c r="D290" s="41"/>
      <c r="E290" s="41"/>
      <c r="F290" s="41"/>
      <c r="G290" s="41"/>
      <c r="H290" s="41"/>
      <c r="I290" s="41"/>
      <c r="J290" s="41"/>
      <c r="K290" s="41"/>
      <c r="L290" s="41"/>
      <c r="M290" s="41"/>
      <c r="N290" s="41"/>
      <c r="O290" s="41"/>
      <c r="P290" s="41"/>
    </row>
    <row r="291" spans="2:16">
      <c r="B291" s="41"/>
      <c r="C291" s="41"/>
      <c r="D291" s="41"/>
      <c r="E291" s="41"/>
      <c r="F291" s="41"/>
      <c r="G291" s="41"/>
      <c r="H291" s="41"/>
      <c r="I291" s="41"/>
      <c r="J291" s="41"/>
      <c r="K291" s="41"/>
      <c r="L291" s="41"/>
      <c r="M291" s="41"/>
      <c r="N291" s="41"/>
      <c r="O291" s="41"/>
      <c r="P291" s="41"/>
    </row>
    <row r="292" spans="2:16">
      <c r="B292" s="41"/>
      <c r="C292" s="41"/>
      <c r="D292" s="41"/>
      <c r="E292" s="41"/>
      <c r="F292" s="41"/>
      <c r="G292" s="41"/>
      <c r="H292" s="41"/>
      <c r="I292" s="41"/>
      <c r="J292" s="41"/>
      <c r="K292" s="41"/>
      <c r="L292" s="41"/>
      <c r="M292" s="41"/>
      <c r="N292" s="41"/>
      <c r="O292" s="41"/>
      <c r="P292" s="41"/>
    </row>
    <row r="293" spans="2:16">
      <c r="B293" s="41"/>
      <c r="C293" s="41"/>
      <c r="D293" s="41"/>
      <c r="E293" s="41"/>
      <c r="F293" s="41"/>
      <c r="G293" s="41"/>
      <c r="H293" s="41"/>
      <c r="I293" s="41"/>
      <c r="J293" s="41"/>
      <c r="K293" s="41"/>
      <c r="L293" s="41"/>
      <c r="M293" s="41"/>
      <c r="N293" s="41"/>
      <c r="O293" s="41"/>
      <c r="P293" s="41"/>
    </row>
    <row r="294" spans="2:16">
      <c r="B294" s="41"/>
      <c r="C294" s="41"/>
      <c r="D294" s="41"/>
      <c r="E294" s="41"/>
      <c r="F294" s="41"/>
      <c r="G294" s="41"/>
      <c r="H294" s="41"/>
      <c r="I294" s="41"/>
      <c r="J294" s="41"/>
      <c r="K294" s="41"/>
      <c r="L294" s="41"/>
      <c r="M294" s="41"/>
      <c r="N294" s="41"/>
      <c r="O294" s="41"/>
      <c r="P294" s="41"/>
    </row>
    <row r="295" spans="2:16">
      <c r="B295" s="41"/>
      <c r="C295" s="41"/>
      <c r="D295" s="41"/>
      <c r="E295" s="41"/>
      <c r="F295" s="41"/>
      <c r="G295" s="41"/>
      <c r="H295" s="41"/>
      <c r="I295" s="41"/>
      <c r="J295" s="41"/>
      <c r="K295" s="41"/>
      <c r="L295" s="41"/>
      <c r="M295" s="41"/>
      <c r="N295" s="41"/>
      <c r="O295" s="41"/>
      <c r="P295" s="41"/>
    </row>
    <row r="296" spans="2:16">
      <c r="B296" s="41"/>
      <c r="C296" s="41"/>
      <c r="D296" s="41"/>
      <c r="E296" s="41"/>
      <c r="F296" s="41"/>
      <c r="G296" s="41"/>
      <c r="H296" s="41"/>
      <c r="I296" s="41"/>
      <c r="J296" s="41"/>
      <c r="K296" s="41"/>
      <c r="L296" s="41"/>
      <c r="M296" s="41"/>
      <c r="N296" s="41"/>
      <c r="O296" s="41"/>
      <c r="P296" s="41"/>
    </row>
    <row r="297" spans="2:16">
      <c r="B297" s="41"/>
      <c r="C297" s="41"/>
      <c r="D297" s="41"/>
      <c r="E297" s="41"/>
      <c r="F297" s="41"/>
      <c r="G297" s="41"/>
      <c r="H297" s="41"/>
      <c r="I297" s="41"/>
      <c r="J297" s="41"/>
      <c r="K297" s="41"/>
      <c r="L297" s="41"/>
      <c r="M297" s="41"/>
      <c r="N297" s="41"/>
      <c r="O297" s="41"/>
      <c r="P297" s="41"/>
    </row>
    <row r="298" spans="2:16">
      <c r="B298" s="41"/>
      <c r="C298" s="41"/>
      <c r="D298" s="41"/>
      <c r="E298" s="41"/>
      <c r="F298" s="41"/>
      <c r="G298" s="41"/>
      <c r="H298" s="41"/>
      <c r="I298" s="41"/>
      <c r="J298" s="41"/>
      <c r="K298" s="41"/>
      <c r="L298" s="41"/>
      <c r="M298" s="41"/>
      <c r="N298" s="41"/>
      <c r="O298" s="41"/>
      <c r="P298" s="41"/>
    </row>
    <row r="299" spans="2:16">
      <c r="B299" s="41"/>
      <c r="C299" s="41"/>
      <c r="D299" s="41"/>
      <c r="E299" s="41"/>
      <c r="F299" s="41"/>
      <c r="G299" s="41"/>
      <c r="H299" s="41"/>
      <c r="I299" s="41"/>
      <c r="J299" s="41"/>
      <c r="K299" s="41"/>
      <c r="L299" s="41"/>
      <c r="M299" s="41"/>
      <c r="N299" s="41"/>
      <c r="O299" s="41"/>
      <c r="P299" s="41"/>
    </row>
    <row r="300" spans="2:16">
      <c r="B300" s="41"/>
      <c r="C300" s="41"/>
      <c r="D300" s="41"/>
      <c r="E300" s="41"/>
      <c r="F300" s="41"/>
      <c r="G300" s="41"/>
      <c r="H300" s="41"/>
      <c r="I300" s="41"/>
      <c r="J300" s="41"/>
      <c r="K300" s="41"/>
      <c r="L300" s="41"/>
      <c r="M300" s="41"/>
      <c r="N300" s="41"/>
      <c r="O300" s="41"/>
      <c r="P300" s="41"/>
    </row>
    <row r="301" spans="2:16">
      <c r="B301" s="41"/>
      <c r="C301" s="41"/>
      <c r="D301" s="41"/>
      <c r="E301" s="41"/>
      <c r="F301" s="41"/>
      <c r="G301" s="41"/>
      <c r="H301" s="41"/>
      <c r="I301" s="41"/>
      <c r="J301" s="41"/>
      <c r="K301" s="41"/>
      <c r="L301" s="41"/>
      <c r="M301" s="41"/>
      <c r="N301" s="41"/>
      <c r="O301" s="41"/>
      <c r="P301" s="41"/>
    </row>
    <row r="302" spans="2:16">
      <c r="B302" s="41"/>
      <c r="C302" s="41"/>
      <c r="D302" s="41"/>
      <c r="E302" s="41"/>
      <c r="F302" s="41"/>
      <c r="G302" s="41"/>
      <c r="H302" s="41"/>
      <c r="I302" s="41"/>
      <c r="J302" s="41"/>
      <c r="K302" s="41"/>
      <c r="L302" s="41"/>
      <c r="M302" s="41"/>
      <c r="N302" s="41"/>
      <c r="O302" s="41"/>
      <c r="P302" s="41"/>
    </row>
    <row r="303" spans="2:16">
      <c r="B303" s="41"/>
      <c r="C303" s="41"/>
      <c r="D303" s="41"/>
      <c r="E303" s="41"/>
      <c r="F303" s="41"/>
      <c r="G303" s="41"/>
      <c r="H303" s="41"/>
      <c r="I303" s="41"/>
      <c r="J303" s="41"/>
      <c r="K303" s="41"/>
      <c r="L303" s="41"/>
      <c r="M303" s="41"/>
      <c r="N303" s="41"/>
      <c r="O303" s="41"/>
      <c r="P303" s="41"/>
    </row>
    <row r="304" spans="2:16">
      <c r="B304" s="41"/>
      <c r="C304" s="41"/>
      <c r="D304" s="41"/>
      <c r="E304" s="41"/>
      <c r="F304" s="41"/>
      <c r="G304" s="41"/>
      <c r="H304" s="41"/>
      <c r="I304" s="41"/>
      <c r="J304" s="41"/>
      <c r="K304" s="41"/>
      <c r="L304" s="41"/>
      <c r="M304" s="41"/>
      <c r="N304" s="41"/>
      <c r="O304" s="41"/>
      <c r="P304" s="41"/>
    </row>
    <row r="305" spans="2:16">
      <c r="B305" s="41"/>
      <c r="C305" s="41"/>
      <c r="D305" s="41"/>
      <c r="E305" s="41"/>
      <c r="F305" s="41"/>
      <c r="G305" s="41"/>
      <c r="H305" s="41"/>
      <c r="I305" s="41"/>
      <c r="J305" s="41"/>
      <c r="K305" s="41"/>
      <c r="L305" s="41"/>
      <c r="M305" s="41"/>
      <c r="N305" s="41"/>
      <c r="O305" s="41"/>
      <c r="P305" s="41"/>
    </row>
  </sheetData>
  <sheetProtection algorithmName="SHA-512" hashValue="na1g7OPmnlkwA5qn0t1X79inhIeaHB2xM387pBtPg3eizy0l/NSwhpGjI0MpPRMnc3lfBnmG0AMFNkW/REKirQ==" saltValue="Sn9SLVsKe5ZUI1UY4v6KpA==" spinCount="100000" sheet="1" objects="1" scenarios="1"/>
  <mergeCells count="43">
    <mergeCell ref="B1:E1"/>
    <mergeCell ref="C22:F22"/>
    <mergeCell ref="C33:F33"/>
    <mergeCell ref="B4:P4"/>
    <mergeCell ref="B5:P5"/>
    <mergeCell ref="B6:P6"/>
    <mergeCell ref="B7:P7"/>
    <mergeCell ref="C24:F24"/>
    <mergeCell ref="C27:F27"/>
    <mergeCell ref="C28:F28"/>
    <mergeCell ref="C29:F29"/>
    <mergeCell ref="C30:F30"/>
    <mergeCell ref="C31:F31"/>
    <mergeCell ref="B2:P2"/>
    <mergeCell ref="B3:P3"/>
    <mergeCell ref="C13:F13"/>
    <mergeCell ref="C34:F34"/>
    <mergeCell ref="C35:F35"/>
    <mergeCell ref="C56:F56"/>
    <mergeCell ref="C49:F49"/>
    <mergeCell ref="C51:F51"/>
    <mergeCell ref="C53:F53"/>
    <mergeCell ref="C54:F54"/>
    <mergeCell ref="C55:F55"/>
    <mergeCell ref="C45:F45"/>
    <mergeCell ref="C46:F46"/>
    <mergeCell ref="C47:F47"/>
    <mergeCell ref="C48:F48"/>
    <mergeCell ref="C43:F43"/>
    <mergeCell ref="C39:F39"/>
    <mergeCell ref="C36:F36"/>
    <mergeCell ref="C37:F37"/>
    <mergeCell ref="C14:F14"/>
    <mergeCell ref="C15:F15"/>
    <mergeCell ref="C16:F16"/>
    <mergeCell ref="C17:F17"/>
    <mergeCell ref="C18:F18"/>
    <mergeCell ref="C32:F32"/>
    <mergeCell ref="C19:F19"/>
    <mergeCell ref="C20:F20"/>
    <mergeCell ref="C21:F21"/>
    <mergeCell ref="C23:F23"/>
    <mergeCell ref="C26:F26"/>
  </mergeCells>
  <hyperlinks>
    <hyperlink ref="B1" location="'Table of Contents'!D3" display="'Table of Contents'!D3" xr:uid="{9A1D287E-2D68-4696-85B8-B377447D68E5}"/>
  </hyperlinks>
  <pageMargins left="0.7" right="0.7" top="0.75" bottom="0.75" header="0.3" footer="0.3"/>
  <pageSetup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CCFF"/>
  </sheetPr>
  <dimension ref="A1:O38"/>
  <sheetViews>
    <sheetView zoomScale="110" zoomScaleNormal="110" workbookViewId="0">
      <pane ySplit="7" topLeftCell="A8" activePane="bottomLeft" state="frozen"/>
      <selection pane="bottomLeft" activeCell="A10" sqref="A10"/>
    </sheetView>
  </sheetViews>
  <sheetFormatPr defaultColWidth="9.140625" defaultRowHeight="12.75"/>
  <cols>
    <col min="1" max="1" width="10.85546875" style="3" customWidth="1"/>
    <col min="2" max="4" width="10.7109375" style="3" customWidth="1"/>
    <col min="5" max="5" width="13.42578125" style="3" customWidth="1"/>
    <col min="6" max="6" width="3.85546875" style="3" customWidth="1"/>
    <col min="7" max="7" width="12.7109375" style="3" customWidth="1"/>
    <col min="8" max="16384" width="9.140625" style="3"/>
  </cols>
  <sheetData>
    <row r="1" spans="1:15" ht="15" customHeight="1">
      <c r="A1" s="497" t="str">
        <f>'Drop down options'!D2</f>
        <v>RETURN TO TABLE OF CONTENTS</v>
      </c>
      <c r="B1" s="497"/>
      <c r="C1" s="497"/>
      <c r="E1" s="505" t="s">
        <v>109</v>
      </c>
      <c r="F1" s="505"/>
      <c r="G1" s="8">
        <f>'Data Entry'!G2</f>
        <v>0</v>
      </c>
    </row>
    <row r="2" spans="1:15">
      <c r="A2" s="498" t="str">
        <f>'Data Entry'!C2</f>
        <v/>
      </c>
      <c r="B2" s="498"/>
      <c r="C2" s="498"/>
      <c r="D2" s="498"/>
      <c r="E2" s="498"/>
      <c r="F2" s="498"/>
      <c r="G2" s="498"/>
      <c r="H2" s="4"/>
      <c r="I2" s="4"/>
      <c r="J2" s="4"/>
      <c r="K2" s="4"/>
      <c r="L2" s="4"/>
      <c r="M2" s="4"/>
      <c r="N2" s="4"/>
      <c r="O2" s="4"/>
    </row>
    <row r="3" spans="1:15">
      <c r="A3" s="498" t="str">
        <f>'Data Entry'!C3</f>
        <v/>
      </c>
      <c r="B3" s="498"/>
      <c r="C3" s="498"/>
      <c r="D3" s="498"/>
      <c r="E3" s="498"/>
      <c r="F3" s="498"/>
      <c r="G3" s="498"/>
      <c r="H3" s="4"/>
      <c r="I3" s="4"/>
      <c r="J3" s="4"/>
      <c r="K3" s="4"/>
      <c r="L3" s="4"/>
      <c r="M3" s="4"/>
      <c r="N3" s="4"/>
      <c r="O3" s="4"/>
    </row>
    <row r="4" spans="1:15">
      <c r="A4" s="498" t="s">
        <v>110</v>
      </c>
      <c r="B4" s="498"/>
      <c r="C4" s="498"/>
      <c r="D4" s="498"/>
      <c r="E4" s="498"/>
      <c r="F4" s="498"/>
      <c r="G4" s="498"/>
      <c r="H4" s="4"/>
      <c r="I4" s="4"/>
      <c r="J4" s="4"/>
      <c r="K4" s="4"/>
      <c r="L4" s="4"/>
      <c r="M4" s="4"/>
      <c r="N4" s="4"/>
      <c r="O4" s="4"/>
    </row>
    <row r="5" spans="1:15">
      <c r="A5" s="498" t="s">
        <v>1207</v>
      </c>
      <c r="B5" s="498"/>
      <c r="C5" s="498"/>
      <c r="D5" s="498"/>
      <c r="E5" s="498"/>
      <c r="F5" s="498"/>
      <c r="G5" s="498"/>
      <c r="H5" s="4"/>
      <c r="I5" s="4"/>
      <c r="J5" s="4"/>
      <c r="K5" s="4"/>
      <c r="L5" s="4"/>
      <c r="M5" s="4"/>
      <c r="N5" s="4"/>
      <c r="O5" s="4"/>
    </row>
    <row r="6" spans="1:15">
      <c r="A6" s="498" t="s">
        <v>112</v>
      </c>
      <c r="B6" s="498"/>
      <c r="C6" s="498"/>
      <c r="D6" s="498"/>
      <c r="E6" s="498"/>
      <c r="F6" s="498"/>
      <c r="G6" s="498"/>
      <c r="H6" s="4"/>
      <c r="I6" s="4"/>
      <c r="J6" s="4"/>
      <c r="K6" s="4"/>
      <c r="L6" s="4"/>
      <c r="M6" s="4"/>
      <c r="N6" s="4"/>
      <c r="O6" s="4"/>
    </row>
    <row r="7" spans="1:15">
      <c r="A7" s="498" t="str">
        <f>'Data Entry'!G1</f>
        <v>JUNE 30 2025</v>
      </c>
      <c r="B7" s="498"/>
      <c r="C7" s="498"/>
      <c r="D7" s="498"/>
      <c r="E7" s="498"/>
      <c r="F7" s="498"/>
      <c r="G7" s="498"/>
      <c r="H7" s="4"/>
      <c r="I7" s="4"/>
      <c r="J7" s="4"/>
      <c r="K7" s="4"/>
      <c r="L7" s="4"/>
      <c r="M7" s="4"/>
      <c r="N7" s="4"/>
      <c r="O7" s="4"/>
    </row>
    <row r="8" spans="1:15" ht="15.75">
      <c r="B8" s="71"/>
      <c r="C8" s="2"/>
      <c r="D8" s="2"/>
      <c r="E8" s="2"/>
      <c r="F8" s="2"/>
    </row>
    <row r="9" spans="1:15" ht="15.75">
      <c r="G9" s="87" t="s">
        <v>37</v>
      </c>
      <c r="I9" s="87"/>
    </row>
    <row r="10" spans="1:15" ht="16.5" thickBot="1">
      <c r="A10" s="242" t="s">
        <v>1208</v>
      </c>
      <c r="B10" s="502" t="s">
        <v>239</v>
      </c>
      <c r="C10" s="502"/>
      <c r="D10" s="502"/>
      <c r="E10" s="502"/>
      <c r="G10" s="131" t="str">
        <f>'Drop down options'!B4</f>
        <v>2024-2025</v>
      </c>
      <c r="I10" s="87"/>
    </row>
    <row r="11" spans="1:15">
      <c r="A11" s="241">
        <v>3000</v>
      </c>
      <c r="B11" s="503" t="s">
        <v>394</v>
      </c>
      <c r="C11" s="503"/>
      <c r="D11" s="503"/>
      <c r="E11" s="503"/>
      <c r="G11" s="133">
        <f>'Data Entry'!E128-'Data Entry'!E125</f>
        <v>0</v>
      </c>
      <c r="I11" s="132"/>
    </row>
    <row r="12" spans="1:15">
      <c r="A12" s="3">
        <v>3110</v>
      </c>
      <c r="B12" s="504" t="s">
        <v>1210</v>
      </c>
      <c r="C12" s="504"/>
      <c r="D12" s="504"/>
      <c r="E12" s="504"/>
      <c r="G12" s="134">
        <f>SUM('Data Entry'!E130,'Data Entry'!E135)</f>
        <v>0</v>
      </c>
      <c r="I12" s="132"/>
    </row>
    <row r="13" spans="1:15">
      <c r="A13" s="3">
        <v>3120</v>
      </c>
      <c r="B13" s="504" t="s">
        <v>1209</v>
      </c>
      <c r="C13" s="504"/>
      <c r="D13" s="504"/>
      <c r="E13" s="504"/>
      <c r="G13" s="134">
        <f>SUM('Data Entry'!E131:E132)</f>
        <v>0</v>
      </c>
      <c r="I13" s="132"/>
    </row>
    <row r="14" spans="1:15">
      <c r="A14" s="3">
        <v>3140</v>
      </c>
      <c r="B14" s="504" t="s">
        <v>1211</v>
      </c>
      <c r="C14" s="504"/>
      <c r="D14" s="504"/>
      <c r="E14" s="504"/>
      <c r="G14" s="134">
        <f>'Data Entry'!E133</f>
        <v>0</v>
      </c>
      <c r="I14" s="132"/>
    </row>
    <row r="15" spans="1:15">
      <c r="A15" s="3">
        <v>3150</v>
      </c>
      <c r="B15" s="504" t="s">
        <v>1212</v>
      </c>
      <c r="C15" s="504"/>
      <c r="D15" s="504"/>
      <c r="E15" s="504"/>
      <c r="G15" s="134">
        <f>'Data Entry'!E134</f>
        <v>0</v>
      </c>
      <c r="I15" s="132"/>
    </row>
    <row r="16" spans="1:15">
      <c r="A16" s="241">
        <v>3100</v>
      </c>
      <c r="B16" s="504" t="s">
        <v>395</v>
      </c>
      <c r="C16" s="504"/>
      <c r="D16" s="504"/>
      <c r="E16" s="504"/>
      <c r="G16" s="134">
        <f>SUM(G12:G15)</f>
        <v>0</v>
      </c>
      <c r="I16" s="132"/>
    </row>
    <row r="17" spans="1:9">
      <c r="A17" s="241">
        <v>3300</v>
      </c>
      <c r="B17" s="504" t="s">
        <v>1213</v>
      </c>
      <c r="C17" s="504"/>
      <c r="D17" s="504"/>
      <c r="E17" s="504"/>
      <c r="G17" s="134">
        <f>SUM('Data Entry'!E138:E141)</f>
        <v>0</v>
      </c>
      <c r="I17" s="132"/>
    </row>
    <row r="18" spans="1:9">
      <c r="A18" s="241">
        <v>3400</v>
      </c>
      <c r="B18" s="504" t="s">
        <v>1214</v>
      </c>
      <c r="C18" s="504"/>
      <c r="D18" s="504"/>
      <c r="E18" s="504"/>
      <c r="G18" s="134">
        <f>SUM('Data Entry'!E144:E147,'Data Entry'!E150:E151,'Data Entry'!E154:E156)</f>
        <v>0</v>
      </c>
      <c r="I18" s="132"/>
    </row>
    <row r="19" spans="1:9">
      <c r="A19" s="241">
        <v>3500</v>
      </c>
      <c r="B19" s="504" t="s">
        <v>1076</v>
      </c>
      <c r="C19" s="504"/>
      <c r="D19" s="504"/>
      <c r="E19" s="504"/>
      <c r="G19" s="134">
        <f>SUM('Data Entry'!E164)</f>
        <v>0</v>
      </c>
      <c r="I19" s="132"/>
    </row>
    <row r="20" spans="1:9">
      <c r="A20" s="241">
        <v>3600</v>
      </c>
      <c r="B20" s="504" t="s">
        <v>1227</v>
      </c>
      <c r="C20" s="504"/>
      <c r="D20" s="504"/>
      <c r="E20" s="504"/>
      <c r="G20" s="135">
        <f>'Data Entry'!E182</f>
        <v>0</v>
      </c>
      <c r="I20" s="132"/>
    </row>
    <row r="21" spans="1:9" ht="13.5" thickBot="1">
      <c r="B21" s="500"/>
      <c r="C21" s="500"/>
      <c r="D21" s="500"/>
      <c r="E21" s="500"/>
      <c r="G21" s="136"/>
    </row>
    <row r="22" spans="1:9">
      <c r="B22" s="494" t="s">
        <v>1215</v>
      </c>
      <c r="C22" s="494"/>
      <c r="D22" s="494"/>
      <c r="E22" s="494"/>
      <c r="G22" s="243">
        <f>SUM(G11,G16:G20)</f>
        <v>0</v>
      </c>
      <c r="I22" s="132"/>
    </row>
    <row r="23" spans="1:9">
      <c r="B23" s="500"/>
      <c r="C23" s="500"/>
      <c r="D23" s="500"/>
      <c r="E23" s="500"/>
    </row>
    <row r="24" spans="1:9" ht="15.75">
      <c r="A24" s="242" t="s">
        <v>1208</v>
      </c>
      <c r="B24" s="502" t="s">
        <v>290</v>
      </c>
      <c r="C24" s="502"/>
      <c r="D24" s="502"/>
      <c r="E24" s="502"/>
    </row>
    <row r="25" spans="1:9" ht="15.75">
      <c r="A25" s="71"/>
      <c r="B25" s="501"/>
      <c r="C25" s="501"/>
      <c r="D25" s="501"/>
      <c r="E25" s="501"/>
    </row>
    <row r="26" spans="1:9">
      <c r="A26" s="3">
        <v>4010</v>
      </c>
      <c r="B26" s="500" t="s">
        <v>293</v>
      </c>
      <c r="C26" s="500"/>
      <c r="D26" s="500"/>
      <c r="E26" s="500"/>
      <c r="G26" s="133">
        <f>'Data Entry'!E192</f>
        <v>0</v>
      </c>
    </row>
    <row r="27" spans="1:9">
      <c r="A27" s="75" t="s">
        <v>1217</v>
      </c>
      <c r="B27" s="500" t="s">
        <v>1216</v>
      </c>
      <c r="C27" s="500"/>
      <c r="D27" s="500"/>
      <c r="E27" s="500"/>
      <c r="G27" s="134">
        <f>'Data Entry'!E204-'Data Entry'!E192</f>
        <v>0</v>
      </c>
      <c r="I27" s="132"/>
    </row>
    <row r="28" spans="1:9">
      <c r="A28" s="75" t="s">
        <v>1218</v>
      </c>
      <c r="B28" s="500" t="s">
        <v>1219</v>
      </c>
      <c r="C28" s="500"/>
      <c r="D28" s="500"/>
      <c r="E28" s="500"/>
      <c r="G28" s="134">
        <f>SUM(G26:G27)</f>
        <v>0</v>
      </c>
      <c r="I28" s="132"/>
    </row>
    <row r="29" spans="1:9">
      <c r="A29" s="75" t="s">
        <v>41</v>
      </c>
      <c r="B29" s="500" t="s">
        <v>1221</v>
      </c>
      <c r="C29" s="500"/>
      <c r="D29" s="500"/>
      <c r="E29" s="500"/>
      <c r="G29" s="134">
        <f>'Data Entry'!E217</f>
        <v>0</v>
      </c>
      <c r="I29" s="132"/>
    </row>
    <row r="30" spans="1:9">
      <c r="A30" s="75" t="s">
        <v>42</v>
      </c>
      <c r="B30" s="500" t="s">
        <v>1222</v>
      </c>
      <c r="C30" s="500"/>
      <c r="D30" s="500"/>
      <c r="E30" s="500"/>
      <c r="G30" s="134">
        <f>'Data Entry'!E232</f>
        <v>0</v>
      </c>
      <c r="I30" s="132"/>
    </row>
    <row r="31" spans="1:9">
      <c r="A31" s="75" t="s">
        <v>1220</v>
      </c>
      <c r="B31" s="500" t="s">
        <v>1224</v>
      </c>
      <c r="C31" s="500"/>
      <c r="D31" s="500"/>
      <c r="E31" s="500"/>
      <c r="G31" s="134">
        <f>'Data Entry'!E258-'Data Entry'!E256</f>
        <v>0</v>
      </c>
      <c r="I31" s="132"/>
    </row>
    <row r="32" spans="1:9" ht="13.5" thickBot="1">
      <c r="B32" s="500"/>
      <c r="C32" s="500"/>
      <c r="D32" s="500"/>
      <c r="E32" s="500"/>
      <c r="G32" s="137"/>
    </row>
    <row r="33" spans="2:9">
      <c r="B33" s="494" t="s">
        <v>1223</v>
      </c>
      <c r="C33" s="494"/>
      <c r="D33" s="494"/>
      <c r="E33" s="494"/>
      <c r="G33" s="244">
        <f>SUM(G28:G31)</f>
        <v>0</v>
      </c>
      <c r="I33" s="132"/>
    </row>
    <row r="34" spans="2:9" ht="13.5" thickBot="1">
      <c r="B34" s="500"/>
      <c r="C34" s="500"/>
      <c r="D34" s="500"/>
      <c r="E34" s="500"/>
      <c r="G34" s="137"/>
    </row>
    <row r="35" spans="2:9">
      <c r="B35" s="494" t="s">
        <v>1225</v>
      </c>
      <c r="C35" s="494"/>
      <c r="D35" s="494"/>
      <c r="E35" s="494"/>
      <c r="G35" s="243">
        <f>G22-G33</f>
        <v>0</v>
      </c>
      <c r="I35" s="132"/>
    </row>
    <row r="36" spans="2:9">
      <c r="B36" s="500"/>
      <c r="C36" s="500"/>
      <c r="D36" s="500"/>
      <c r="E36" s="500"/>
      <c r="G36" s="38"/>
      <c r="I36" s="132"/>
    </row>
    <row r="37" spans="2:9">
      <c r="B37" s="494" t="str">
        <f>CONCATENATE("NUMBER OF STUDENTS ENROLLED SEPT"," ",'Drop down options'!B3)</f>
        <v>NUMBER OF STUDENTS ENROLLED SEPT 2024</v>
      </c>
      <c r="C37" s="494"/>
      <c r="D37" s="494"/>
      <c r="E37" s="494"/>
      <c r="G37" s="8">
        <f>'Data Entry'!G6+'Data Entry'!I6</f>
        <v>0</v>
      </c>
    </row>
    <row r="38" spans="2:9">
      <c r="B38" s="494" t="s">
        <v>1226</v>
      </c>
      <c r="C38" s="494"/>
      <c r="D38" s="494"/>
      <c r="E38" s="494"/>
      <c r="G38" s="245">
        <f>IFERROR((G33/G37),0)</f>
        <v>0</v>
      </c>
    </row>
  </sheetData>
  <sheetProtection algorithmName="SHA-512" hashValue="8DN5/24e8bAoxQHZiLFk+OVmyfCGuXVDCtXjaEHWHJXRw5Co7sOduZBefuNuAEIps1Er+QVIPa2vEad5Ja+XYw==" saltValue="7bc6YfE3vddaq6oPqXyTaw==" spinCount="100000" sheet="1" objects="1" scenarios="1"/>
  <mergeCells count="37">
    <mergeCell ref="A6:G6"/>
    <mergeCell ref="A7:G7"/>
    <mergeCell ref="A1:C1"/>
    <mergeCell ref="A2:G2"/>
    <mergeCell ref="A3:G3"/>
    <mergeCell ref="A4:G4"/>
    <mergeCell ref="A5:G5"/>
    <mergeCell ref="E1:F1"/>
    <mergeCell ref="B10:E10"/>
    <mergeCell ref="B24:E24"/>
    <mergeCell ref="B11:E11"/>
    <mergeCell ref="B12:E12"/>
    <mergeCell ref="B13:E13"/>
    <mergeCell ref="B14:E14"/>
    <mergeCell ref="B15:E15"/>
    <mergeCell ref="B16:E16"/>
    <mergeCell ref="B17:E17"/>
    <mergeCell ref="B18:E18"/>
    <mergeCell ref="B19:E19"/>
    <mergeCell ref="B20:E20"/>
    <mergeCell ref="B29:E29"/>
    <mergeCell ref="B30:E30"/>
    <mergeCell ref="B31:E31"/>
    <mergeCell ref="B22:E22"/>
    <mergeCell ref="B21:E21"/>
    <mergeCell ref="B23:E23"/>
    <mergeCell ref="B25:E25"/>
    <mergeCell ref="B26:E26"/>
    <mergeCell ref="B27:E27"/>
    <mergeCell ref="B28:E28"/>
    <mergeCell ref="B37:E37"/>
    <mergeCell ref="B38:E38"/>
    <mergeCell ref="B32:E32"/>
    <mergeCell ref="B33:E33"/>
    <mergeCell ref="B34:E34"/>
    <mergeCell ref="B35:E35"/>
    <mergeCell ref="B36:E36"/>
  </mergeCells>
  <phoneticPr fontId="29" type="noConversion"/>
  <hyperlinks>
    <hyperlink ref="A1:C1" location="'Table of Contents'!D2" display="'Table of Contents'!D2" xr:uid="{CBE0A1BA-7D41-44EF-BAE2-782D4242AA1F}"/>
  </hyperlink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CCFF"/>
  </sheetPr>
  <dimension ref="A1:J49"/>
  <sheetViews>
    <sheetView workbookViewId="0">
      <selection activeCell="I12" sqref="I12"/>
    </sheetView>
  </sheetViews>
  <sheetFormatPr defaultRowHeight="12.75"/>
  <cols>
    <col min="2" max="2" width="3.7109375" customWidth="1"/>
    <col min="7" max="9" width="12.7109375" customWidth="1"/>
  </cols>
  <sheetData>
    <row r="1" spans="1:10" ht="15">
      <c r="A1" s="510" t="str">
        <f>'Drop down options'!$D$2</f>
        <v>RETURN TO TABLE OF CONTENTS</v>
      </c>
      <c r="B1" s="497"/>
      <c r="C1" s="497"/>
      <c r="D1" s="497"/>
    </row>
    <row r="2" spans="1:10" ht="20.25">
      <c r="A2" s="506" t="s">
        <v>47</v>
      </c>
      <c r="B2" s="506"/>
      <c r="C2" s="506"/>
      <c r="D2" s="506"/>
      <c r="E2" s="506"/>
      <c r="F2" s="506"/>
      <c r="G2" s="506"/>
      <c r="H2" s="506"/>
      <c r="I2" s="506"/>
      <c r="J2" s="506"/>
    </row>
    <row r="3" spans="1:10">
      <c r="A3" s="412" t="str">
        <f>CONCATENATE("Payable During The"," ",'Drop down options'!B5," ","Fiscal Year")</f>
        <v>Payable During The 2025-2026 Fiscal Year</v>
      </c>
      <c r="B3" s="412"/>
      <c r="C3" s="412"/>
      <c r="D3" s="412"/>
      <c r="E3" s="412"/>
      <c r="F3" s="412"/>
      <c r="G3" s="412"/>
      <c r="H3" s="412"/>
      <c r="I3" s="412"/>
      <c r="J3" s="412"/>
    </row>
    <row r="4" spans="1:10" ht="13.5" thickBot="1">
      <c r="A4" s="5"/>
      <c r="B4" s="5"/>
      <c r="C4" s="5"/>
      <c r="D4" s="5"/>
      <c r="E4" s="5"/>
      <c r="F4" s="5"/>
      <c r="G4" s="5"/>
      <c r="H4" s="5"/>
      <c r="I4" s="5"/>
      <c r="J4" s="5"/>
    </row>
    <row r="5" spans="1:10" ht="13.5" thickBot="1">
      <c r="A5" s="4" t="s">
        <v>48</v>
      </c>
      <c r="E5" s="8" t="str">
        <f>'Data Entry'!C2</f>
        <v/>
      </c>
      <c r="H5" s="507" t="str">
        <f>CONCATENATE("PARISH CODE:"," ",'Data Entry'!G2)</f>
        <v xml:space="preserve">PARISH CODE: </v>
      </c>
      <c r="I5" s="508"/>
      <c r="J5" s="509"/>
    </row>
    <row r="6" spans="1:10">
      <c r="A6" s="4" t="s">
        <v>125</v>
      </c>
      <c r="E6" s="8" t="str">
        <f>'Data Entry'!C3</f>
        <v/>
      </c>
    </row>
    <row r="7" spans="1:10">
      <c r="A7" s="4" t="s">
        <v>49</v>
      </c>
      <c r="E7" s="8">
        <f>'Data Entry'!C4</f>
        <v>0</v>
      </c>
    </row>
    <row r="8" spans="1:10">
      <c r="A8" s="4" t="s">
        <v>127</v>
      </c>
      <c r="E8" s="8">
        <f>'Data Entry'!C5</f>
        <v>0</v>
      </c>
    </row>
    <row r="9" spans="1:10">
      <c r="A9" s="11" t="s">
        <v>121</v>
      </c>
      <c r="B9" s="12"/>
      <c r="C9" s="12"/>
      <c r="D9" s="12"/>
      <c r="E9" s="8">
        <f>'Data Entry'!C8</f>
        <v>0</v>
      </c>
      <c r="F9" s="13"/>
      <c r="G9" s="13"/>
    </row>
    <row r="12" spans="1:10" ht="14.25">
      <c r="A12" s="14">
        <v>1</v>
      </c>
      <c r="B12" s="15"/>
      <c r="C12" s="15" t="str">
        <f>CONCATENATE("Gross receipts, fiscal year ended June 30"," ",'Drop down options'!B2)</f>
        <v>Gross receipts, fiscal year ended June 30 2025</v>
      </c>
      <c r="D12" s="15"/>
      <c r="E12" s="15"/>
      <c r="F12" s="15"/>
      <c r="G12" s="15"/>
      <c r="H12" s="15"/>
      <c r="I12" s="16">
        <f>'Consolidated - Profit &amp; Loss'!H24</f>
        <v>0</v>
      </c>
    </row>
    <row r="13" spans="1:10" ht="14.25">
      <c r="A13" s="17"/>
      <c r="B13" s="15"/>
      <c r="C13" t="s">
        <v>1049</v>
      </c>
      <c r="D13" s="15"/>
      <c r="E13" s="15"/>
      <c r="F13" s="15"/>
      <c r="G13" s="18"/>
    </row>
    <row r="14" spans="1:10" ht="14.25">
      <c r="A14" s="17"/>
      <c r="B14" s="15"/>
      <c r="C14" s="15"/>
      <c r="D14" s="15"/>
      <c r="E14" s="15"/>
      <c r="F14" s="15"/>
      <c r="G14" s="18"/>
      <c r="H14" s="18"/>
    </row>
    <row r="15" spans="1:10" ht="14.25">
      <c r="A15" s="17"/>
      <c r="B15" s="15"/>
      <c r="C15" s="15"/>
      <c r="D15" s="15"/>
      <c r="E15" s="15"/>
      <c r="F15" s="15"/>
      <c r="G15" s="18"/>
      <c r="H15" s="18"/>
    </row>
    <row r="16" spans="1:10" ht="14.25">
      <c r="A16" s="14">
        <v>2</v>
      </c>
      <c r="B16" s="15"/>
      <c r="C16" s="15" t="str">
        <f>CONCATENATE("Less: 10% of LT debt as of June 30,"," ",'Drop down options'!B2)</f>
        <v>Less: 10% of LT debt as of June 30, 2025</v>
      </c>
      <c r="D16" s="15"/>
      <c r="E16" s="15"/>
      <c r="F16" s="15"/>
      <c r="H16" s="16">
        <f>0.1*('Balance Sheet'!E42)</f>
        <v>0</v>
      </c>
    </row>
    <row r="17" spans="1:10" ht="14.25">
      <c r="A17" s="17"/>
      <c r="B17" s="15"/>
      <c r="C17" s="12" t="s">
        <v>50</v>
      </c>
      <c r="D17" s="15"/>
      <c r="E17" s="15"/>
      <c r="F17" s="15"/>
      <c r="G17" s="18"/>
      <c r="H17" s="18"/>
    </row>
    <row r="18" spans="1:10" ht="14.25">
      <c r="A18" s="17"/>
      <c r="B18" s="15"/>
      <c r="C18" s="15"/>
      <c r="D18" s="15"/>
      <c r="E18" s="15"/>
      <c r="F18" s="15"/>
      <c r="G18" s="18"/>
      <c r="H18" s="18"/>
    </row>
    <row r="19" spans="1:10" ht="14.25">
      <c r="A19" s="14">
        <v>3</v>
      </c>
      <c r="B19" s="15"/>
      <c r="C19" s="15" t="s">
        <v>355</v>
      </c>
      <c r="D19" s="15"/>
      <c r="E19" s="15"/>
      <c r="F19" s="15"/>
      <c r="G19" s="18"/>
      <c r="H19" s="18"/>
    </row>
    <row r="20" spans="1:10" ht="14.25">
      <c r="A20" s="17"/>
      <c r="B20" s="15"/>
      <c r="C20" s="3" t="str">
        <f>CONCATENATE("# Students on 3rd Friday in September"," ",'Drop down options'!B3," ","x $4,166")</f>
        <v># Students on 3rd Friday in September 2024 x $4,166</v>
      </c>
      <c r="D20" s="15"/>
      <c r="E20" s="15"/>
      <c r="F20" s="15"/>
      <c r="G20" s="240"/>
      <c r="H20" s="16">
        <f>IF('School - Profit &amp; Loss'!G16=0,0,'Data Entry'!G6*4166)</f>
        <v>0</v>
      </c>
    </row>
    <row r="21" spans="1:10" ht="14.25">
      <c r="A21" s="17"/>
      <c r="B21" s="15"/>
      <c r="C21" s="15"/>
      <c r="D21" s="15"/>
      <c r="E21" s="15"/>
      <c r="F21" s="15"/>
      <c r="G21" s="18"/>
      <c r="H21" s="18"/>
    </row>
    <row r="22" spans="1:10" ht="15" thickBot="1">
      <c r="A22" s="17"/>
      <c r="B22" s="15"/>
      <c r="C22" s="15"/>
      <c r="D22" s="15"/>
      <c r="E22" s="15"/>
      <c r="F22" s="15"/>
      <c r="H22" s="19"/>
    </row>
    <row r="23" spans="1:10" ht="14.25">
      <c r="A23" s="14">
        <v>4</v>
      </c>
      <c r="B23" s="15"/>
      <c r="C23" s="15" t="s">
        <v>45</v>
      </c>
      <c r="D23" s="15"/>
      <c r="E23" s="15"/>
      <c r="F23" s="15"/>
      <c r="I23" s="20">
        <f>H16+H20</f>
        <v>0</v>
      </c>
    </row>
    <row r="24" spans="1:10" ht="14.25">
      <c r="A24" s="17"/>
      <c r="B24" s="15"/>
      <c r="C24" s="15"/>
      <c r="D24" s="15"/>
      <c r="E24" s="15"/>
      <c r="F24" s="15"/>
      <c r="G24" s="18"/>
      <c r="H24" s="18"/>
    </row>
    <row r="25" spans="1:10" ht="14.25">
      <c r="A25" s="17"/>
      <c r="B25" s="15"/>
      <c r="C25" s="15"/>
      <c r="D25" s="15"/>
      <c r="E25" s="15"/>
      <c r="F25" s="15"/>
      <c r="G25" s="18"/>
      <c r="H25" s="18"/>
    </row>
    <row r="26" spans="1:10" ht="14.25">
      <c r="A26" s="14">
        <v>5</v>
      </c>
      <c r="B26" s="15"/>
      <c r="C26" s="15" t="s">
        <v>46</v>
      </c>
      <c r="D26" s="15"/>
      <c r="E26" s="15"/>
      <c r="F26" s="15"/>
      <c r="G26" s="18"/>
      <c r="H26" t="s">
        <v>51</v>
      </c>
      <c r="I26" s="16">
        <f>I12-I23</f>
        <v>0</v>
      </c>
    </row>
    <row r="27" spans="1:10">
      <c r="A27" s="1"/>
      <c r="G27" s="9"/>
      <c r="H27" s="9"/>
    </row>
    <row r="28" spans="1:10" ht="13.5" thickBot="1">
      <c r="A28" s="21"/>
      <c r="B28" s="22"/>
      <c r="C28" s="22"/>
      <c r="D28" s="22"/>
      <c r="E28" s="22"/>
      <c r="F28" s="22"/>
      <c r="G28" s="10"/>
      <c r="H28" s="10"/>
      <c r="I28" s="22"/>
      <c r="J28" s="22"/>
    </row>
    <row r="29" spans="1:10">
      <c r="A29" s="1"/>
      <c r="G29" s="9"/>
      <c r="H29" s="9"/>
    </row>
    <row r="30" spans="1:10" ht="14.25">
      <c r="A30" s="14">
        <v>6</v>
      </c>
      <c r="B30" s="15"/>
      <c r="C30" s="15" t="s">
        <v>1045</v>
      </c>
      <c r="D30" s="15"/>
      <c r="E30" s="15"/>
      <c r="F30" s="15"/>
      <c r="G30" s="18"/>
      <c r="H30" s="18"/>
      <c r="I30" s="15"/>
    </row>
    <row r="31" spans="1:10" ht="14.25">
      <c r="A31" s="15"/>
      <c r="B31" s="15"/>
      <c r="C31" s="12" t="s">
        <v>52</v>
      </c>
      <c r="D31" s="15"/>
      <c r="E31" s="15"/>
      <c r="F31" s="15"/>
      <c r="G31" s="18"/>
      <c r="H31" s="18"/>
      <c r="I31" s="15"/>
    </row>
    <row r="32" spans="1:10" ht="14.25">
      <c r="A32" s="15"/>
      <c r="B32" s="15"/>
      <c r="C32" s="3" t="str">
        <f>CONCATENATE("payable during the", " ", 'Drop down options'!B5, " ", "fiscal year.  It may be adjusted after review by the")</f>
        <v>payable during the 2025-2026 fiscal year.  It may be adjusted after review by the</v>
      </c>
      <c r="D32" s="15"/>
      <c r="E32" s="15"/>
      <c r="F32" s="15"/>
      <c r="G32" s="18"/>
      <c r="H32" s="18"/>
      <c r="I32" s="15"/>
    </row>
    <row r="33" spans="1:10" ht="14.25">
      <c r="A33" s="15"/>
      <c r="B33" s="15"/>
      <c r="C33" s="3" t="s">
        <v>350</v>
      </c>
      <c r="D33" s="15"/>
      <c r="E33" s="15"/>
      <c r="F33" s="15"/>
      <c r="G33" s="18"/>
      <c r="H33" s="18"/>
      <c r="I33" s="15"/>
    </row>
    <row r="34" spans="1:10" ht="14.25">
      <c r="A34" s="15"/>
      <c r="B34" s="15"/>
      <c r="C34" s="12" t="s">
        <v>53</v>
      </c>
      <c r="D34" s="15"/>
      <c r="E34" s="15"/>
      <c r="F34" s="15"/>
      <c r="G34" s="18"/>
      <c r="H34" s="18"/>
      <c r="I34" s="15"/>
    </row>
    <row r="35" spans="1:10" ht="15.75" thickBot="1">
      <c r="A35" s="15"/>
      <c r="B35" s="15"/>
      <c r="C35" s="3" t="s">
        <v>372</v>
      </c>
      <c r="D35" s="15"/>
      <c r="E35" s="15"/>
      <c r="F35" s="15"/>
      <c r="G35" s="18"/>
      <c r="H35" s="18"/>
      <c r="I35" s="23">
        <f>ROUND(0.06*I26,0)</f>
        <v>0</v>
      </c>
    </row>
    <row r="36" spans="1:10" ht="14.25">
      <c r="A36" s="15"/>
      <c r="B36" s="15"/>
      <c r="C36" s="15"/>
      <c r="D36" s="15"/>
      <c r="E36" s="15"/>
      <c r="F36" s="15"/>
      <c r="G36" s="18"/>
      <c r="H36" s="18"/>
      <c r="I36" s="15"/>
    </row>
    <row r="37" spans="1:10" ht="14.25">
      <c r="A37" s="15"/>
      <c r="B37" s="15"/>
      <c r="C37" s="15"/>
      <c r="D37" s="15"/>
      <c r="E37" s="15"/>
      <c r="F37" s="15"/>
      <c r="G37" s="18"/>
      <c r="H37" s="15"/>
    </row>
    <row r="38" spans="1:10" ht="14.25">
      <c r="A38" s="15"/>
      <c r="B38" s="15"/>
      <c r="C38" s="15"/>
      <c r="D38" s="15"/>
      <c r="E38" s="15"/>
      <c r="F38" s="15"/>
      <c r="G38" s="18"/>
      <c r="H38" s="18"/>
      <c r="I38" s="15"/>
    </row>
    <row r="39" spans="1:10" ht="13.5" thickBot="1">
      <c r="A39" s="22"/>
      <c r="B39" s="22"/>
      <c r="C39" s="22"/>
      <c r="D39" s="22"/>
      <c r="E39" s="22"/>
      <c r="F39" s="22"/>
      <c r="G39" s="10"/>
      <c r="H39" s="10"/>
      <c r="I39" s="22"/>
      <c r="J39" s="22"/>
    </row>
    <row r="40" spans="1:10">
      <c r="G40" s="9"/>
      <c r="H40" s="9"/>
    </row>
    <row r="41" spans="1:10">
      <c r="G41" s="9"/>
      <c r="H41" s="9"/>
    </row>
    <row r="42" spans="1:10">
      <c r="G42" s="9"/>
      <c r="H42" s="9"/>
    </row>
    <row r="43" spans="1:10">
      <c r="G43" s="9"/>
      <c r="H43" s="9"/>
    </row>
    <row r="44" spans="1:10">
      <c r="G44" s="9"/>
      <c r="H44" s="9"/>
    </row>
    <row r="45" spans="1:10">
      <c r="G45" s="9"/>
      <c r="H45" s="9"/>
    </row>
    <row r="46" spans="1:10">
      <c r="G46" s="9"/>
      <c r="H46" s="9"/>
    </row>
    <row r="47" spans="1:10">
      <c r="G47" s="9"/>
      <c r="H47" s="9"/>
    </row>
    <row r="48" spans="1:10">
      <c r="G48" s="9"/>
      <c r="H48" s="9"/>
    </row>
    <row r="49" spans="7:8">
      <c r="G49" s="9"/>
      <c r="H49" s="9"/>
    </row>
  </sheetData>
  <sheetProtection algorithmName="SHA-512" hashValue="0vu1olVqjgDPrG/GsPyX5wqWyNdoA0nPQJFo2pS3dJMkRocJRRbvbm3IfPMac111iy1MlLlxZAayL3rwk6t1mg==" saltValue="ZFN34bS/eLtr+OFHxlVENg==" spinCount="100000" sheet="1" objects="1" scenarios="1"/>
  <mergeCells count="4">
    <mergeCell ref="A2:J2"/>
    <mergeCell ref="A3:J3"/>
    <mergeCell ref="H5:J5"/>
    <mergeCell ref="A1:D1"/>
  </mergeCells>
  <phoneticPr fontId="29" type="noConversion"/>
  <hyperlinks>
    <hyperlink ref="A1" location="'Table of Contents'!D3" display="'Table of Contents'!D3" xr:uid="{5D29B005-D42F-4236-9CC8-EA4519E14619}"/>
  </hyperlinks>
  <pageMargins left="0.75" right="0.33"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CCFF"/>
    <pageSetUpPr fitToPage="1"/>
  </sheetPr>
  <dimension ref="B1:H42"/>
  <sheetViews>
    <sheetView workbookViewId="0">
      <selection activeCell="B5" sqref="B5"/>
    </sheetView>
  </sheetViews>
  <sheetFormatPr defaultColWidth="9.140625" defaultRowHeight="12.75"/>
  <cols>
    <col min="1" max="1" width="1.42578125" style="3" customWidth="1"/>
    <col min="2" max="2" width="46.28515625" style="3" customWidth="1"/>
    <col min="3" max="3" width="1.28515625" style="3" customWidth="1"/>
    <col min="4" max="5" width="9.140625" style="3"/>
    <col min="6" max="6" width="35.28515625" style="3" customWidth="1"/>
    <col min="7" max="7" width="0.85546875" style="3" customWidth="1"/>
    <col min="8" max="16384" width="9.140625" style="3"/>
  </cols>
  <sheetData>
    <row r="1" spans="2:8" ht="15">
      <c r="B1" s="177" t="str">
        <f>'Drop down options'!$D$2</f>
        <v>RETURN TO TABLE OF CONTENTS</v>
      </c>
      <c r="C1" s="178"/>
      <c r="D1" s="178"/>
    </row>
    <row r="2" spans="2:8" ht="15.75">
      <c r="B2" s="487" t="s">
        <v>942</v>
      </c>
      <c r="C2" s="487"/>
      <c r="D2" s="487"/>
      <c r="E2" s="487"/>
      <c r="F2" s="487"/>
      <c r="G2" s="487"/>
      <c r="H2" s="487"/>
    </row>
    <row r="3" spans="2:8" ht="15">
      <c r="B3" s="138"/>
    </row>
    <row r="4" spans="2:8" ht="15">
      <c r="B4" s="138"/>
    </row>
    <row r="5" spans="2:8" ht="14.25">
      <c r="B5" s="15" t="s">
        <v>123</v>
      </c>
      <c r="C5" s="15"/>
      <c r="D5" s="512">
        <f>'Data Entry'!G2</f>
        <v>0</v>
      </c>
      <c r="E5" s="512"/>
      <c r="F5" s="512"/>
      <c r="G5" s="15"/>
      <c r="H5" s="15"/>
    </row>
    <row r="6" spans="2:8" ht="14.25">
      <c r="B6" s="15" t="s">
        <v>938</v>
      </c>
      <c r="C6" s="15"/>
      <c r="D6" s="512" t="str">
        <f>'Data Entry'!C2</f>
        <v/>
      </c>
      <c r="E6" s="512"/>
      <c r="F6" s="512"/>
      <c r="G6" s="15"/>
      <c r="H6" s="15"/>
    </row>
    <row r="7" spans="2:8" ht="14.25">
      <c r="B7" s="15" t="s">
        <v>937</v>
      </c>
      <c r="C7" s="15"/>
      <c r="D7" s="512">
        <f>'Data Entry'!C8</f>
        <v>0</v>
      </c>
      <c r="E7" s="512"/>
      <c r="F7" s="512"/>
      <c r="G7" s="15"/>
      <c r="H7" s="15"/>
    </row>
    <row r="8" spans="2:8" ht="14.25">
      <c r="B8" s="15" t="s">
        <v>941</v>
      </c>
      <c r="C8" s="15"/>
      <c r="D8" s="512" t="str">
        <f>'Data Entry'!G1</f>
        <v>JUNE 30 2025</v>
      </c>
      <c r="E8" s="512"/>
      <c r="F8" s="512"/>
      <c r="G8" s="15"/>
      <c r="H8" s="15"/>
    </row>
    <row r="9" spans="2:8" ht="14.25">
      <c r="B9" s="15"/>
      <c r="C9" s="15"/>
      <c r="D9" s="15"/>
      <c r="E9" s="15"/>
      <c r="F9" s="15"/>
      <c r="G9" s="15"/>
      <c r="H9" s="15"/>
    </row>
    <row r="10" spans="2:8" ht="76.5" customHeight="1">
      <c r="B10" s="511" t="s">
        <v>361</v>
      </c>
      <c r="C10" s="511"/>
      <c r="D10" s="511"/>
      <c r="E10" s="511"/>
      <c r="F10" s="511"/>
      <c r="G10" s="511"/>
      <c r="H10" s="511"/>
    </row>
    <row r="11" spans="2:8" ht="18" customHeight="1">
      <c r="B11" s="511" t="s">
        <v>987</v>
      </c>
      <c r="C11" s="511"/>
      <c r="D11" s="511"/>
      <c r="E11" s="511"/>
      <c r="F11" s="511"/>
      <c r="G11" s="511"/>
      <c r="H11" s="511"/>
    </row>
    <row r="12" spans="2:8" ht="18.75" customHeight="1">
      <c r="B12" s="511"/>
      <c r="C12" s="511"/>
      <c r="D12" s="511"/>
      <c r="E12" s="511"/>
      <c r="F12" s="511"/>
      <c r="G12" s="511"/>
      <c r="H12" s="511"/>
    </row>
    <row r="13" spans="2:8" ht="18.75" customHeight="1">
      <c r="B13" s="151" t="s">
        <v>988</v>
      </c>
      <c r="C13" s="516">
        <f>'Balance Sheet'!E32</f>
        <v>0</v>
      </c>
      <c r="D13" s="516"/>
      <c r="E13" s="516"/>
      <c r="F13" s="152"/>
      <c r="G13" s="152"/>
      <c r="H13" s="152"/>
    </row>
    <row r="14" spans="2:8" ht="18.75" customHeight="1">
      <c r="B14" s="151" t="s">
        <v>989</v>
      </c>
      <c r="C14" s="516">
        <f>'Balance Sheet'!J21</f>
        <v>0</v>
      </c>
      <c r="D14" s="516"/>
      <c r="E14" s="516"/>
      <c r="F14" s="152"/>
      <c r="G14" s="152"/>
      <c r="H14" s="152"/>
    </row>
    <row r="15" spans="2:8" ht="18.75" customHeight="1">
      <c r="B15" s="151" t="s">
        <v>990</v>
      </c>
      <c r="C15" s="516">
        <f>'Consolidated - Profit &amp; Loss'!H37</f>
        <v>0</v>
      </c>
      <c r="D15" s="516"/>
      <c r="E15" s="516"/>
      <c r="F15" s="152"/>
      <c r="G15" s="152"/>
      <c r="H15" s="152"/>
    </row>
    <row r="16" spans="2:8" ht="18.75" customHeight="1">
      <c r="B16" s="151" t="s">
        <v>991</v>
      </c>
      <c r="C16" s="516">
        <f>'Consolidated - Profit &amp; Loss'!H51</f>
        <v>0</v>
      </c>
      <c r="D16" s="516"/>
      <c r="E16" s="516"/>
      <c r="F16" s="152"/>
      <c r="G16" s="152"/>
      <c r="H16" s="152"/>
    </row>
    <row r="17" spans="2:8" ht="14.25">
      <c r="B17" s="15"/>
      <c r="C17" s="15"/>
      <c r="D17" s="15"/>
      <c r="E17" s="15"/>
      <c r="F17" s="15"/>
      <c r="G17" s="15"/>
      <c r="H17" s="15"/>
    </row>
    <row r="18" spans="2:8" ht="14.25">
      <c r="B18" s="15" t="s">
        <v>939</v>
      </c>
      <c r="C18" s="513"/>
      <c r="D18" s="513"/>
      <c r="E18" s="513"/>
      <c r="F18" s="15"/>
      <c r="G18" s="15"/>
      <c r="H18" s="15"/>
    </row>
    <row r="19" spans="2:8" ht="14.25">
      <c r="B19" s="15"/>
      <c r="C19" s="15"/>
      <c r="D19" s="15"/>
      <c r="E19" s="15"/>
      <c r="F19" s="15"/>
      <c r="G19" s="15"/>
      <c r="H19" s="15"/>
    </row>
    <row r="20" spans="2:8" ht="14.25">
      <c r="B20" s="15" t="s">
        <v>940</v>
      </c>
      <c r="C20" s="513"/>
      <c r="D20" s="513"/>
      <c r="E20" s="513"/>
      <c r="F20" s="15"/>
      <c r="G20" s="15"/>
      <c r="H20" s="15"/>
    </row>
    <row r="21" spans="2:8" ht="14.25">
      <c r="B21" s="15"/>
      <c r="C21" s="15"/>
      <c r="D21" s="15"/>
      <c r="E21" s="15"/>
      <c r="F21" s="15"/>
      <c r="G21" s="15"/>
      <c r="H21" s="15"/>
    </row>
    <row r="22" spans="2:8" ht="14.25" customHeight="1">
      <c r="B22" s="511" t="s">
        <v>105</v>
      </c>
      <c r="C22" s="140"/>
      <c r="D22" s="514"/>
      <c r="E22" s="514"/>
      <c r="F22" s="514"/>
      <c r="G22" s="514"/>
      <c r="H22" s="514"/>
    </row>
    <row r="23" spans="2:8" ht="14.25">
      <c r="B23" s="511"/>
      <c r="C23" s="15"/>
      <c r="D23" s="514"/>
      <c r="E23" s="514"/>
      <c r="F23" s="514"/>
      <c r="G23" s="514"/>
      <c r="H23" s="514"/>
    </row>
    <row r="24" spans="2:8" ht="14.25">
      <c r="B24" s="511"/>
      <c r="C24" s="15"/>
      <c r="D24" s="515"/>
      <c r="E24" s="515"/>
      <c r="F24" s="515"/>
      <c r="G24" s="515"/>
      <c r="H24" s="515"/>
    </row>
    <row r="25" spans="2:8" ht="14.25">
      <c r="B25" s="15"/>
      <c r="C25" s="15"/>
      <c r="D25" s="15"/>
      <c r="E25" s="15"/>
      <c r="F25" s="15"/>
      <c r="G25" s="15"/>
      <c r="H25" s="15"/>
    </row>
    <row r="26" spans="2:8" ht="14.25">
      <c r="B26" s="15" t="s">
        <v>104</v>
      </c>
      <c r="C26" s="15"/>
      <c r="D26" s="15"/>
      <c r="E26" s="15"/>
      <c r="F26" s="15"/>
      <c r="G26" s="15"/>
      <c r="H26" s="15"/>
    </row>
    <row r="27" spans="2:8" ht="15">
      <c r="B27" s="138"/>
    </row>
    <row r="28" spans="2:8" ht="15">
      <c r="B28" s="138"/>
    </row>
    <row r="29" spans="2:8" ht="15">
      <c r="B29" s="138"/>
      <c r="D29" s="331"/>
      <c r="H29" s="331"/>
    </row>
    <row r="30" spans="2:8">
      <c r="B30" s="141" t="s">
        <v>931</v>
      </c>
      <c r="D30" s="139" t="s">
        <v>928</v>
      </c>
      <c r="F30" s="139" t="s">
        <v>930</v>
      </c>
      <c r="H30" s="139" t="s">
        <v>928</v>
      </c>
    </row>
    <row r="32" spans="2:8">
      <c r="B32" s="330"/>
      <c r="F32" s="330"/>
    </row>
    <row r="33" spans="2:8">
      <c r="B33" s="139" t="s">
        <v>934</v>
      </c>
      <c r="F33" s="139" t="s">
        <v>929</v>
      </c>
    </row>
    <row r="35" spans="2:8">
      <c r="B35" s="25"/>
    </row>
    <row r="38" spans="2:8">
      <c r="D38" s="331"/>
      <c r="H38" s="331"/>
    </row>
    <row r="39" spans="2:8">
      <c r="B39" s="141" t="s">
        <v>935</v>
      </c>
      <c r="D39" s="139" t="s">
        <v>928</v>
      </c>
      <c r="F39" s="139" t="s">
        <v>932</v>
      </c>
      <c r="H39" s="139" t="s">
        <v>928</v>
      </c>
    </row>
    <row r="41" spans="2:8">
      <c r="B41" s="330"/>
      <c r="F41" s="330"/>
    </row>
    <row r="42" spans="2:8">
      <c r="B42" s="139" t="s">
        <v>936</v>
      </c>
      <c r="F42" s="139" t="s">
        <v>933</v>
      </c>
    </row>
  </sheetData>
  <sheetProtection algorithmName="SHA-512" hashValue="jyW5qLIUZ2ywLjopvl/RzF32uDJn5s2AGxk6QTRGupWzwNAzzDyl1Xf0/GNwDowvT7nssEeloPTLpa6tzYDJfg==" saltValue="hDKm5awSR1MiqSTG4fV6Bg==" spinCount="100000" sheet="1" objects="1" scenarios="1"/>
  <mergeCells count="15">
    <mergeCell ref="B22:B24"/>
    <mergeCell ref="C18:E18"/>
    <mergeCell ref="C20:E20"/>
    <mergeCell ref="D22:H24"/>
    <mergeCell ref="C13:E13"/>
    <mergeCell ref="C14:E14"/>
    <mergeCell ref="C15:E15"/>
    <mergeCell ref="C16:E16"/>
    <mergeCell ref="B11:H12"/>
    <mergeCell ref="B2:H2"/>
    <mergeCell ref="B10:H10"/>
    <mergeCell ref="D6:F6"/>
    <mergeCell ref="D7:F7"/>
    <mergeCell ref="D8:F8"/>
    <mergeCell ref="D5:F5"/>
  </mergeCells>
  <phoneticPr fontId="29" type="noConversion"/>
  <hyperlinks>
    <hyperlink ref="B1" location="'Table of Contents'!D3" display="'Table of Contents'!D3" xr:uid="{CD82088A-13B9-4A2B-92AF-92CD60CFCF20}"/>
  </hyperlinks>
  <pageMargins left="0.75" right="0.75" top="1" bottom="1" header="0.5" footer="0.5"/>
  <pageSetup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34"/>
  </sheetPr>
  <dimension ref="B1:D93"/>
  <sheetViews>
    <sheetView zoomScaleNormal="100" workbookViewId="0">
      <pane ySplit="3" topLeftCell="A4" activePane="bottomLeft" state="frozen"/>
      <selection pane="bottomLeft" activeCell="B3" sqref="B3"/>
    </sheetView>
  </sheetViews>
  <sheetFormatPr defaultColWidth="9.140625" defaultRowHeight="15"/>
  <cols>
    <col min="1" max="1" width="1.42578125" style="27" customWidth="1"/>
    <col min="2" max="2" width="40.140625" style="143" customWidth="1"/>
    <col min="3" max="3" width="96.140625" style="144" customWidth="1"/>
    <col min="4" max="16384" width="9.140625" style="27"/>
  </cols>
  <sheetData>
    <row r="1" spans="2:3" ht="18">
      <c r="B1" s="160" t="str">
        <f>'Drop down options'!$D$2</f>
        <v>RETURN TO TABLE OF CONTENTS</v>
      </c>
      <c r="C1" s="145" t="s">
        <v>951</v>
      </c>
    </row>
    <row r="2" spans="2:3" ht="18">
      <c r="C2" s="145" t="s">
        <v>64</v>
      </c>
    </row>
    <row r="3" spans="2:3">
      <c r="C3" s="146" t="str">
        <f>CONCATENATE("Fiscal Year", " ",'Drop down options'!B4)</f>
        <v>Fiscal Year 2024-2025</v>
      </c>
    </row>
    <row r="4" spans="2:3">
      <c r="B4" s="329" t="s">
        <v>944</v>
      </c>
      <c r="C4" s="329"/>
    </row>
    <row r="5" spans="2:3">
      <c r="B5" s="329"/>
      <c r="C5" s="329"/>
    </row>
    <row r="6" spans="2:3" ht="38.25" customHeight="1">
      <c r="B6" s="355" t="s">
        <v>65</v>
      </c>
      <c r="C6" s="355"/>
    </row>
    <row r="7" spans="2:3" ht="30">
      <c r="B7" s="143" t="s">
        <v>947</v>
      </c>
      <c r="C7" s="142" t="s">
        <v>948</v>
      </c>
    </row>
    <row r="8" spans="2:3">
      <c r="B8" s="329"/>
      <c r="C8" s="329"/>
    </row>
    <row r="9" spans="2:3" ht="126.75" customHeight="1">
      <c r="B9" s="143" t="s">
        <v>65</v>
      </c>
      <c r="C9" s="142" t="s">
        <v>101</v>
      </c>
    </row>
    <row r="10" spans="2:3" ht="15.75" customHeight="1">
      <c r="C10" s="142"/>
    </row>
    <row r="11" spans="2:3" ht="60">
      <c r="B11" s="143" t="s">
        <v>950</v>
      </c>
      <c r="C11" s="142" t="s">
        <v>1322</v>
      </c>
    </row>
    <row r="12" spans="2:3" ht="15.75" customHeight="1">
      <c r="C12" s="142"/>
    </row>
    <row r="13" spans="2:3" ht="45">
      <c r="B13" s="143" t="s">
        <v>943</v>
      </c>
      <c r="C13" s="142" t="s">
        <v>980</v>
      </c>
    </row>
    <row r="14" spans="2:3">
      <c r="C14" s="142"/>
    </row>
    <row r="15" spans="2:3" ht="135">
      <c r="B15" s="143" t="s">
        <v>949</v>
      </c>
      <c r="C15" s="142" t="s">
        <v>1323</v>
      </c>
    </row>
    <row r="16" spans="2:3">
      <c r="C16" s="142"/>
    </row>
    <row r="17" spans="2:4" ht="60">
      <c r="B17" s="143" t="s">
        <v>1302</v>
      </c>
      <c r="C17" s="142" t="s">
        <v>1303</v>
      </c>
    </row>
    <row r="18" spans="2:4">
      <c r="C18" s="142"/>
    </row>
    <row r="19" spans="2:4">
      <c r="B19" s="329"/>
      <c r="C19" s="329" t="s">
        <v>66</v>
      </c>
    </row>
    <row r="20" spans="2:4">
      <c r="C20" s="142"/>
    </row>
    <row r="21" spans="2:4" ht="93.75" customHeight="1">
      <c r="B21" s="143" t="s">
        <v>953</v>
      </c>
      <c r="C21" s="142" t="s">
        <v>952</v>
      </c>
    </row>
    <row r="22" spans="2:4">
      <c r="C22" s="142"/>
    </row>
    <row r="23" spans="2:4" ht="75.75" customHeight="1">
      <c r="B23" s="143" t="s">
        <v>954</v>
      </c>
      <c r="C23" s="142" t="s">
        <v>1304</v>
      </c>
      <c r="D23" s="37"/>
    </row>
    <row r="24" spans="2:4">
      <c r="C24" s="142"/>
    </row>
    <row r="25" spans="2:4" ht="30">
      <c r="B25" s="143" t="s">
        <v>423</v>
      </c>
      <c r="C25" s="142" t="s">
        <v>1305</v>
      </c>
    </row>
    <row r="26" spans="2:4">
      <c r="C26" s="142"/>
    </row>
    <row r="27" spans="2:4" ht="60" customHeight="1">
      <c r="B27" s="143" t="s">
        <v>955</v>
      </c>
      <c r="C27" s="142" t="s">
        <v>1306</v>
      </c>
      <c r="D27" s="37"/>
    </row>
    <row r="28" spans="2:4">
      <c r="C28" s="142"/>
    </row>
    <row r="29" spans="2:4" ht="30">
      <c r="B29" s="143" t="s">
        <v>961</v>
      </c>
      <c r="C29" s="142" t="s">
        <v>380</v>
      </c>
    </row>
    <row r="30" spans="2:4">
      <c r="C30" s="142"/>
    </row>
    <row r="31" spans="2:4" ht="35.25" customHeight="1">
      <c r="B31" s="143" t="s">
        <v>236</v>
      </c>
      <c r="C31" s="142" t="s">
        <v>102</v>
      </c>
    </row>
    <row r="32" spans="2:4">
      <c r="C32" s="142"/>
    </row>
    <row r="33" spans="2:3" ht="96" customHeight="1">
      <c r="B33" s="143" t="s">
        <v>958</v>
      </c>
      <c r="C33" s="142" t="s">
        <v>956</v>
      </c>
    </row>
    <row r="34" spans="2:3" ht="14.25" customHeight="1">
      <c r="C34" s="142"/>
    </row>
    <row r="35" spans="2:3" ht="18.75" customHeight="1">
      <c r="B35" s="143" t="s">
        <v>957</v>
      </c>
      <c r="C35" s="142" t="s">
        <v>343</v>
      </c>
    </row>
    <row r="36" spans="2:3">
      <c r="C36" s="142"/>
    </row>
    <row r="37" spans="2:3" ht="135" customHeight="1">
      <c r="B37" s="143" t="s">
        <v>61</v>
      </c>
      <c r="C37" s="142" t="s">
        <v>402</v>
      </c>
    </row>
    <row r="38" spans="2:3">
      <c r="C38" s="142"/>
    </row>
    <row r="39" spans="2:3">
      <c r="B39" s="143" t="s">
        <v>959</v>
      </c>
      <c r="C39" s="142" t="s">
        <v>342</v>
      </c>
    </row>
    <row r="40" spans="2:3">
      <c r="C40" s="142"/>
    </row>
    <row r="41" spans="2:3">
      <c r="B41" s="143" t="s">
        <v>960</v>
      </c>
      <c r="C41" s="142" t="s">
        <v>978</v>
      </c>
    </row>
    <row r="42" spans="2:3">
      <c r="C42" s="142"/>
    </row>
    <row r="43" spans="2:3">
      <c r="B43" s="143" t="s">
        <v>961</v>
      </c>
      <c r="C43" s="142" t="s">
        <v>408</v>
      </c>
    </row>
    <row r="44" spans="2:3">
      <c r="C44" s="142"/>
    </row>
    <row r="45" spans="2:3" ht="60.75" customHeight="1">
      <c r="C45" s="142" t="s">
        <v>103</v>
      </c>
    </row>
    <row r="46" spans="2:3">
      <c r="C46" s="142"/>
    </row>
    <row r="47" spans="2:3" ht="30">
      <c r="B47" s="143" t="s">
        <v>963</v>
      </c>
      <c r="C47" s="142" t="s">
        <v>962</v>
      </c>
    </row>
    <row r="48" spans="2:3" ht="15" customHeight="1">
      <c r="C48" s="143"/>
    </row>
    <row r="49" spans="2:3">
      <c r="B49" s="329"/>
      <c r="C49" s="329" t="s">
        <v>54</v>
      </c>
    </row>
    <row r="50" spans="2:3">
      <c r="C50" s="142"/>
    </row>
    <row r="51" spans="2:3" ht="60">
      <c r="B51" s="143" t="s">
        <v>964</v>
      </c>
      <c r="C51" s="142" t="s">
        <v>965</v>
      </c>
    </row>
    <row r="52" spans="2:3">
      <c r="C52" s="142"/>
    </row>
    <row r="53" spans="2:3" ht="60">
      <c r="B53" s="143" t="s">
        <v>966</v>
      </c>
      <c r="C53" s="142" t="s">
        <v>1310</v>
      </c>
    </row>
    <row r="54" spans="2:3" ht="13.5" customHeight="1">
      <c r="C54" s="142"/>
    </row>
    <row r="55" spans="2:3" ht="30">
      <c r="B55" s="143" t="s">
        <v>967</v>
      </c>
      <c r="C55" s="142" t="s">
        <v>979</v>
      </c>
    </row>
    <row r="56" spans="2:3" ht="15.75" customHeight="1">
      <c r="C56" s="142"/>
    </row>
    <row r="57" spans="2:3" ht="79.5" customHeight="1">
      <c r="B57" s="143" t="s">
        <v>968</v>
      </c>
      <c r="C57" s="142" t="s">
        <v>107</v>
      </c>
    </row>
    <row r="58" spans="2:3" ht="12" customHeight="1">
      <c r="C58" s="142"/>
    </row>
    <row r="59" spans="2:3" ht="33.75" customHeight="1">
      <c r="B59" s="143" t="s">
        <v>969</v>
      </c>
      <c r="C59" s="142" t="s">
        <v>108</v>
      </c>
    </row>
    <row r="60" spans="2:3" ht="13.5" customHeight="1">
      <c r="C60" s="142"/>
    </row>
    <row r="61" spans="2:3">
      <c r="B61" s="143" t="s">
        <v>970</v>
      </c>
      <c r="C61" s="142" t="s">
        <v>1312</v>
      </c>
    </row>
    <row r="62" spans="2:3">
      <c r="C62" s="142"/>
    </row>
    <row r="63" spans="2:3" ht="39" customHeight="1">
      <c r="B63" s="143" t="s">
        <v>971</v>
      </c>
      <c r="C63" s="142" t="s">
        <v>1307</v>
      </c>
    </row>
    <row r="64" spans="2:3">
      <c r="C64" s="142"/>
    </row>
    <row r="65" spans="2:3">
      <c r="B65" s="329"/>
      <c r="C65" s="329" t="s">
        <v>67</v>
      </c>
    </row>
    <row r="66" spans="2:3">
      <c r="C66" s="142"/>
    </row>
    <row r="67" spans="2:3" ht="60">
      <c r="B67" s="143" t="s">
        <v>964</v>
      </c>
      <c r="C67" s="142" t="s">
        <v>69</v>
      </c>
    </row>
    <row r="68" spans="2:3" ht="14.25" customHeight="1">
      <c r="C68" s="142"/>
    </row>
    <row r="69" spans="2:3" ht="45">
      <c r="B69" s="143" t="s">
        <v>972</v>
      </c>
      <c r="C69" s="142" t="s">
        <v>74</v>
      </c>
    </row>
    <row r="70" spans="2:3" ht="12" customHeight="1">
      <c r="C70" s="142"/>
    </row>
    <row r="71" spans="2:3" ht="75.75" customHeight="1">
      <c r="B71" s="143" t="s">
        <v>973</v>
      </c>
      <c r="C71" s="142" t="s">
        <v>1308</v>
      </c>
    </row>
    <row r="72" spans="2:3" ht="12" customHeight="1">
      <c r="C72" s="142"/>
    </row>
    <row r="73" spans="2:3" ht="30">
      <c r="B73" s="143" t="s">
        <v>977</v>
      </c>
      <c r="C73" s="142" t="s">
        <v>1309</v>
      </c>
    </row>
    <row r="74" spans="2:3">
      <c r="C74" s="142"/>
    </row>
    <row r="75" spans="2:3">
      <c r="B75" s="143" t="s">
        <v>32</v>
      </c>
      <c r="C75" s="142" t="s">
        <v>1311</v>
      </c>
    </row>
    <row r="76" spans="2:3">
      <c r="C76" s="142"/>
    </row>
    <row r="77" spans="2:3" ht="30">
      <c r="B77" s="143" t="s">
        <v>34</v>
      </c>
      <c r="C77" s="142" t="s">
        <v>1313</v>
      </c>
    </row>
    <row r="78" spans="2:3">
      <c r="C78" s="142"/>
    </row>
    <row r="79" spans="2:3">
      <c r="B79" s="143" t="s">
        <v>974</v>
      </c>
      <c r="C79" s="142" t="s">
        <v>1314</v>
      </c>
    </row>
    <row r="80" spans="2:3">
      <c r="C80" s="142"/>
    </row>
    <row r="81" spans="2:3" ht="45">
      <c r="B81" s="143" t="s">
        <v>976</v>
      </c>
      <c r="C81" s="142" t="s">
        <v>1315</v>
      </c>
    </row>
    <row r="82" spans="2:3">
      <c r="C82" s="142"/>
    </row>
    <row r="83" spans="2:3" ht="45">
      <c r="B83" s="143" t="s">
        <v>975</v>
      </c>
      <c r="C83" s="142" t="s">
        <v>352</v>
      </c>
    </row>
    <row r="84" spans="2:3">
      <c r="C84" s="142"/>
    </row>
    <row r="85" spans="2:3">
      <c r="B85" s="329"/>
      <c r="C85" s="329" t="s">
        <v>68</v>
      </c>
    </row>
    <row r="86" spans="2:3">
      <c r="C86" s="142"/>
    </row>
    <row r="87" spans="2:3" ht="150">
      <c r="B87" s="143" t="s">
        <v>945</v>
      </c>
      <c r="C87" s="142" t="s">
        <v>1316</v>
      </c>
    </row>
    <row r="88" spans="2:3">
      <c r="C88" s="142"/>
    </row>
    <row r="89" spans="2:3" ht="225">
      <c r="B89" s="143" t="s">
        <v>946</v>
      </c>
      <c r="C89" s="142" t="s">
        <v>1317</v>
      </c>
    </row>
    <row r="90" spans="2:3" ht="24.75" customHeight="1">
      <c r="C90" s="142"/>
    </row>
    <row r="93" spans="2:3">
      <c r="C93" s="147"/>
    </row>
  </sheetData>
  <sheetProtection algorithmName="SHA-512" hashValue="ndo4/rmZfpws70ds7K2wE2PcpI8ZS3oauywOdNA46o6nJO/lZw5bOBfPtedVV8ltbP7Oj0sTA8+Ekn+TwfgS3A==" saltValue="Wh96UlujyXxN3d7VwVwatg==" spinCount="100000" sheet="1" objects="1" scenarios="1"/>
  <mergeCells count="1">
    <mergeCell ref="B6:C6"/>
  </mergeCells>
  <phoneticPr fontId="29" type="noConversion"/>
  <hyperlinks>
    <hyperlink ref="B1" location="'Table of Contents'!D3" display="'Table of Contents'!D3" xr:uid="{BEB279BB-4430-4454-8577-253F1324B190}"/>
  </hyperlinks>
  <pageMargins left="0.3" right="0.17" top="0.71" bottom="0.51" header="0.19"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0AA83-5322-49C9-AEDF-81C2FE819E75}">
  <sheetPr>
    <tabColor rgb="FF92D050"/>
  </sheetPr>
  <dimension ref="B1:I196"/>
  <sheetViews>
    <sheetView workbookViewId="0">
      <pane ySplit="1" topLeftCell="A2" activePane="bottomLeft" state="frozen"/>
      <selection pane="bottomLeft" activeCell="F196" sqref="F196"/>
    </sheetView>
  </sheetViews>
  <sheetFormatPr defaultRowHeight="12.75"/>
  <cols>
    <col min="1" max="1" width="4.7109375" customWidth="1"/>
    <col min="2" max="2" width="18.5703125" customWidth="1"/>
    <col min="3" max="3" width="33.5703125" style="68" bestFit="1" customWidth="1"/>
    <col min="4" max="6" width="21.140625" style="68" customWidth="1"/>
    <col min="7" max="7" width="18.5703125" customWidth="1"/>
    <col min="8" max="8" width="40.28515625" customWidth="1"/>
    <col min="9" max="14" width="18.5703125" customWidth="1"/>
  </cols>
  <sheetData>
    <row r="1" spans="2:9">
      <c r="B1" s="66" t="s">
        <v>123</v>
      </c>
      <c r="C1" s="66" t="s">
        <v>122</v>
      </c>
      <c r="D1" s="66" t="s">
        <v>125</v>
      </c>
      <c r="E1" s="66" t="s">
        <v>986</v>
      </c>
      <c r="F1" s="66" t="s">
        <v>351</v>
      </c>
      <c r="H1" s="150" t="s">
        <v>983</v>
      </c>
    </row>
    <row r="2" spans="2:9" ht="15.75">
      <c r="B2" t="s">
        <v>445</v>
      </c>
      <c r="C2" s="68" t="s">
        <v>446</v>
      </c>
      <c r="D2" s="68" t="s">
        <v>447</v>
      </c>
      <c r="E2" s="68" t="s">
        <v>448</v>
      </c>
      <c r="F2" s="68" t="s">
        <v>878</v>
      </c>
      <c r="H2" s="149" t="s">
        <v>982</v>
      </c>
      <c r="I2" t="s">
        <v>1255</v>
      </c>
    </row>
    <row r="3" spans="2:9" ht="15.75">
      <c r="B3" t="s">
        <v>449</v>
      </c>
      <c r="C3" s="68" t="s">
        <v>450</v>
      </c>
      <c r="D3" s="68" t="s">
        <v>891</v>
      </c>
      <c r="E3" s="68" t="s">
        <v>448</v>
      </c>
      <c r="F3" s="68" t="s">
        <v>878</v>
      </c>
      <c r="H3" s="149" t="s">
        <v>984</v>
      </c>
    </row>
    <row r="4" spans="2:9" ht="15.75">
      <c r="B4" t="s">
        <v>452</v>
      </c>
      <c r="C4" s="68" t="s">
        <v>453</v>
      </c>
      <c r="D4" s="68" t="s">
        <v>451</v>
      </c>
      <c r="E4" s="68" t="s">
        <v>448</v>
      </c>
      <c r="F4" s="68" t="s">
        <v>879</v>
      </c>
      <c r="H4" s="149" t="s">
        <v>1244</v>
      </c>
    </row>
    <row r="5" spans="2:9" ht="15.75">
      <c r="B5" t="s">
        <v>454</v>
      </c>
      <c r="C5" s="68" t="s">
        <v>453</v>
      </c>
      <c r="D5" s="68" t="s">
        <v>455</v>
      </c>
      <c r="E5" s="68" t="s">
        <v>448</v>
      </c>
      <c r="F5" s="68" t="s">
        <v>878</v>
      </c>
      <c r="H5" s="149" t="s">
        <v>1245</v>
      </c>
    </row>
    <row r="6" spans="2:9" ht="15.75">
      <c r="B6" t="s">
        <v>456</v>
      </c>
      <c r="C6" s="68" t="s">
        <v>457</v>
      </c>
      <c r="D6" s="68" t="s">
        <v>458</v>
      </c>
      <c r="E6" s="68" t="s">
        <v>448</v>
      </c>
      <c r="F6" s="68" t="s">
        <v>878</v>
      </c>
      <c r="H6" s="149" t="s">
        <v>1246</v>
      </c>
    </row>
    <row r="7" spans="2:9" ht="15.75">
      <c r="B7" t="s">
        <v>459</v>
      </c>
      <c r="C7" s="68" t="s">
        <v>460</v>
      </c>
      <c r="D7" s="68" t="s">
        <v>461</v>
      </c>
      <c r="E7" s="68" t="s">
        <v>448</v>
      </c>
      <c r="F7" s="68" t="s">
        <v>878</v>
      </c>
      <c r="H7" s="149" t="s">
        <v>1247</v>
      </c>
    </row>
    <row r="8" spans="2:9" ht="15.75">
      <c r="B8" t="s">
        <v>462</v>
      </c>
      <c r="C8" s="68" t="s">
        <v>463</v>
      </c>
      <c r="D8" s="68" t="s">
        <v>464</v>
      </c>
      <c r="E8" s="68" t="s">
        <v>448</v>
      </c>
      <c r="F8" s="68" t="s">
        <v>878</v>
      </c>
      <c r="H8" s="149" t="s">
        <v>1248</v>
      </c>
    </row>
    <row r="9" spans="2:9" ht="15.75">
      <c r="B9" t="s">
        <v>465</v>
      </c>
      <c r="C9" s="68" t="s">
        <v>466</v>
      </c>
      <c r="D9" s="68" t="s">
        <v>467</v>
      </c>
      <c r="E9" s="68" t="s">
        <v>448</v>
      </c>
      <c r="F9" s="68" t="s">
        <v>878</v>
      </c>
      <c r="H9" s="149" t="s">
        <v>1249</v>
      </c>
    </row>
    <row r="10" spans="2:9" ht="15.75">
      <c r="B10" t="s">
        <v>468</v>
      </c>
      <c r="C10" s="68" t="s">
        <v>469</v>
      </c>
      <c r="D10" s="68" t="s">
        <v>470</v>
      </c>
      <c r="E10" s="68" t="s">
        <v>448</v>
      </c>
      <c r="F10" s="68" t="s">
        <v>878</v>
      </c>
      <c r="H10" s="149" t="s">
        <v>1250</v>
      </c>
    </row>
    <row r="11" spans="2:9" ht="15.75">
      <c r="B11" t="s">
        <v>471</v>
      </c>
      <c r="C11" s="68" t="s">
        <v>472</v>
      </c>
      <c r="D11" s="68" t="s">
        <v>473</v>
      </c>
      <c r="E11" s="68" t="s">
        <v>448</v>
      </c>
      <c r="F11" s="68" t="s">
        <v>878</v>
      </c>
      <c r="H11" s="149" t="s">
        <v>1251</v>
      </c>
    </row>
    <row r="12" spans="2:9" ht="15.75">
      <c r="B12" t="s">
        <v>474</v>
      </c>
      <c r="C12" s="68" t="s">
        <v>892</v>
      </c>
      <c r="D12" s="68" t="s">
        <v>475</v>
      </c>
      <c r="E12" s="68" t="s">
        <v>448</v>
      </c>
      <c r="F12" s="68" t="s">
        <v>878</v>
      </c>
      <c r="H12" s="149" t="s">
        <v>1252</v>
      </c>
    </row>
    <row r="13" spans="2:9" ht="15.75">
      <c r="B13" t="s">
        <v>476</v>
      </c>
      <c r="C13" s="68" t="s">
        <v>477</v>
      </c>
      <c r="D13" s="68" t="s">
        <v>478</v>
      </c>
      <c r="E13" s="68" t="s">
        <v>448</v>
      </c>
      <c r="F13" s="68" t="s">
        <v>878</v>
      </c>
      <c r="H13" s="149" t="s">
        <v>1253</v>
      </c>
    </row>
    <row r="14" spans="2:9" ht="15.75">
      <c r="B14" t="s">
        <v>1050</v>
      </c>
      <c r="C14" s="68" t="s">
        <v>1051</v>
      </c>
      <c r="D14" s="68" t="s">
        <v>536</v>
      </c>
      <c r="E14" s="68" t="s">
        <v>536</v>
      </c>
      <c r="F14" s="68" t="s">
        <v>984</v>
      </c>
      <c r="H14" s="149" t="s">
        <v>1254</v>
      </c>
    </row>
    <row r="15" spans="2:9" ht="15.75">
      <c r="B15" t="s">
        <v>479</v>
      </c>
      <c r="C15" s="68" t="s">
        <v>480</v>
      </c>
      <c r="D15" s="68" t="s">
        <v>481</v>
      </c>
      <c r="E15" s="68" t="s">
        <v>481</v>
      </c>
      <c r="F15" s="68" t="s">
        <v>879</v>
      </c>
      <c r="H15" s="149" t="s">
        <v>1256</v>
      </c>
    </row>
    <row r="16" spans="2:9" ht="15.75">
      <c r="B16" t="s">
        <v>482</v>
      </c>
      <c r="C16" s="68" t="s">
        <v>483</v>
      </c>
      <c r="D16" s="68" t="s">
        <v>484</v>
      </c>
      <c r="E16" s="68" t="s">
        <v>481</v>
      </c>
      <c r="F16" s="68" t="s">
        <v>879</v>
      </c>
      <c r="H16" s="149" t="s">
        <v>1257</v>
      </c>
    </row>
    <row r="17" spans="2:8" ht="15.75">
      <c r="B17" t="s">
        <v>485</v>
      </c>
      <c r="C17" s="68" t="s">
        <v>486</v>
      </c>
      <c r="D17" s="68" t="s">
        <v>487</v>
      </c>
      <c r="E17" s="68" t="s">
        <v>481</v>
      </c>
      <c r="F17" s="68" t="s">
        <v>879</v>
      </c>
      <c r="H17" s="149" t="s">
        <v>1258</v>
      </c>
    </row>
    <row r="18" spans="2:8" ht="15.75">
      <c r="B18" t="s">
        <v>488</v>
      </c>
      <c r="C18" s="68" t="s">
        <v>489</v>
      </c>
      <c r="D18" s="68" t="s">
        <v>490</v>
      </c>
      <c r="E18" s="68" t="s">
        <v>481</v>
      </c>
      <c r="F18" s="68" t="s">
        <v>879</v>
      </c>
      <c r="H18" s="149" t="s">
        <v>1259</v>
      </c>
    </row>
    <row r="19" spans="2:8" ht="15.75">
      <c r="B19" t="s">
        <v>491</v>
      </c>
      <c r="C19" s="68" t="s">
        <v>457</v>
      </c>
      <c r="D19" s="68" t="s">
        <v>492</v>
      </c>
      <c r="E19" s="68" t="s">
        <v>481</v>
      </c>
      <c r="F19" s="68" t="s">
        <v>879</v>
      </c>
      <c r="H19" s="149" t="s">
        <v>1260</v>
      </c>
    </row>
    <row r="20" spans="2:8" ht="15.75">
      <c r="B20" t="s">
        <v>493</v>
      </c>
      <c r="C20" s="68" t="s">
        <v>494</v>
      </c>
      <c r="D20" s="68" t="s">
        <v>495</v>
      </c>
      <c r="E20" s="68" t="s">
        <v>481</v>
      </c>
      <c r="F20" s="68" t="s">
        <v>878</v>
      </c>
      <c r="H20" s="149" t="s">
        <v>1261</v>
      </c>
    </row>
    <row r="21" spans="2:8" ht="15.75">
      <c r="B21" t="s">
        <v>496</v>
      </c>
      <c r="C21" s="68" t="s">
        <v>497</v>
      </c>
      <c r="D21" s="68" t="s">
        <v>498</v>
      </c>
      <c r="E21" s="68" t="s">
        <v>481</v>
      </c>
      <c r="F21" s="68" t="s">
        <v>879</v>
      </c>
      <c r="H21" s="149" t="s">
        <v>1262</v>
      </c>
    </row>
    <row r="22" spans="2:8" ht="15.75">
      <c r="B22" t="s">
        <v>499</v>
      </c>
      <c r="C22" s="68" t="s">
        <v>500</v>
      </c>
      <c r="D22" s="68" t="s">
        <v>893</v>
      </c>
      <c r="E22" s="68" t="s">
        <v>502</v>
      </c>
      <c r="F22" s="68" t="s">
        <v>880</v>
      </c>
      <c r="H22" s="149" t="s">
        <v>1263</v>
      </c>
    </row>
    <row r="23" spans="2:8" ht="15.75">
      <c r="B23" t="s">
        <v>503</v>
      </c>
      <c r="C23" s="68" t="s">
        <v>504</v>
      </c>
      <c r="D23" s="68" t="s">
        <v>502</v>
      </c>
      <c r="E23" s="68" t="s">
        <v>502</v>
      </c>
      <c r="F23" s="68" t="s">
        <v>881</v>
      </c>
      <c r="H23" s="149" t="s">
        <v>1264</v>
      </c>
    </row>
    <row r="24" spans="2:8" ht="15.75">
      <c r="B24" t="s">
        <v>505</v>
      </c>
      <c r="C24" s="68" t="s">
        <v>506</v>
      </c>
      <c r="D24" s="68" t="s">
        <v>502</v>
      </c>
      <c r="E24" s="68" t="s">
        <v>502</v>
      </c>
      <c r="F24" s="68" t="s">
        <v>881</v>
      </c>
      <c r="H24" s="149" t="s">
        <v>1265</v>
      </c>
    </row>
    <row r="25" spans="2:8" ht="15.75">
      <c r="B25" t="s">
        <v>507</v>
      </c>
      <c r="C25" s="68" t="s">
        <v>508</v>
      </c>
      <c r="D25" s="68" t="s">
        <v>502</v>
      </c>
      <c r="E25" s="68" t="s">
        <v>502</v>
      </c>
      <c r="F25" s="68" t="s">
        <v>881</v>
      </c>
      <c r="H25" s="149" t="s">
        <v>1266</v>
      </c>
    </row>
    <row r="26" spans="2:8" ht="15.75">
      <c r="B26" t="s">
        <v>509</v>
      </c>
      <c r="C26" s="68" t="s">
        <v>453</v>
      </c>
      <c r="D26" s="68" t="s">
        <v>502</v>
      </c>
      <c r="E26" s="68" t="s">
        <v>502</v>
      </c>
      <c r="F26" s="68" t="s">
        <v>881</v>
      </c>
      <c r="H26" s="149" t="s">
        <v>1267</v>
      </c>
    </row>
    <row r="27" spans="2:8" ht="15.75">
      <c r="B27" t="s">
        <v>510</v>
      </c>
      <c r="C27" s="68" t="s">
        <v>511</v>
      </c>
      <c r="D27" s="68" t="s">
        <v>502</v>
      </c>
      <c r="E27" s="68" t="s">
        <v>502</v>
      </c>
      <c r="F27" s="68" t="s">
        <v>881</v>
      </c>
      <c r="H27" s="149" t="s">
        <v>1268</v>
      </c>
    </row>
    <row r="28" spans="2:8" ht="15.75">
      <c r="B28" t="s">
        <v>512</v>
      </c>
      <c r="C28" s="68" t="s">
        <v>889</v>
      </c>
      <c r="D28" s="68" t="s">
        <v>502</v>
      </c>
      <c r="E28" s="68" t="s">
        <v>502</v>
      </c>
      <c r="F28" s="68" t="s">
        <v>881</v>
      </c>
      <c r="H28" s="149" t="s">
        <v>1269</v>
      </c>
    </row>
    <row r="29" spans="2:8" ht="15.75">
      <c r="B29" t="s">
        <v>513</v>
      </c>
      <c r="C29" s="68" t="s">
        <v>514</v>
      </c>
      <c r="D29" s="68" t="s">
        <v>502</v>
      </c>
      <c r="E29" s="68" t="s">
        <v>502</v>
      </c>
      <c r="F29" s="68" t="s">
        <v>881</v>
      </c>
      <c r="H29" s="149" t="s">
        <v>1270</v>
      </c>
    </row>
    <row r="30" spans="2:8" ht="15.75">
      <c r="B30" t="s">
        <v>515</v>
      </c>
      <c r="C30" s="68" t="s">
        <v>516</v>
      </c>
      <c r="D30" s="68" t="s">
        <v>502</v>
      </c>
      <c r="E30" s="68" t="s">
        <v>502</v>
      </c>
      <c r="F30" s="68" t="s">
        <v>881</v>
      </c>
      <c r="H30" s="149" t="s">
        <v>1271</v>
      </c>
    </row>
    <row r="31" spans="2:8" ht="15.75">
      <c r="B31" t="s">
        <v>517</v>
      </c>
      <c r="C31" s="68" t="s">
        <v>518</v>
      </c>
      <c r="D31" s="68" t="s">
        <v>519</v>
      </c>
      <c r="E31" s="68" t="s">
        <v>502</v>
      </c>
      <c r="F31" s="68" t="s">
        <v>880</v>
      </c>
      <c r="H31" s="149" t="s">
        <v>1272</v>
      </c>
    </row>
    <row r="32" spans="2:8" ht="15.75">
      <c r="B32" t="s">
        <v>520</v>
      </c>
      <c r="C32" s="68" t="s">
        <v>446</v>
      </c>
      <c r="D32" s="68" t="s">
        <v>521</v>
      </c>
      <c r="E32" s="68" t="s">
        <v>502</v>
      </c>
      <c r="F32" s="68" t="s">
        <v>880</v>
      </c>
      <c r="H32" s="149" t="s">
        <v>1273</v>
      </c>
    </row>
    <row r="33" spans="2:8" ht="15.75">
      <c r="B33" t="s">
        <v>522</v>
      </c>
      <c r="C33" s="68" t="s">
        <v>523</v>
      </c>
      <c r="D33" s="68" t="s">
        <v>524</v>
      </c>
      <c r="E33" s="68" t="s">
        <v>502</v>
      </c>
      <c r="F33" s="68" t="s">
        <v>880</v>
      </c>
      <c r="H33" s="149" t="s">
        <v>1274</v>
      </c>
    </row>
    <row r="34" spans="2:8" ht="15.75">
      <c r="B34" t="s">
        <v>525</v>
      </c>
      <c r="C34" s="68" t="s">
        <v>526</v>
      </c>
      <c r="D34" s="68" t="s">
        <v>527</v>
      </c>
      <c r="E34" s="68" t="s">
        <v>502</v>
      </c>
      <c r="F34" s="68" t="s">
        <v>881</v>
      </c>
      <c r="H34" s="149" t="s">
        <v>1275</v>
      </c>
    </row>
    <row r="35" spans="2:8" ht="15.75">
      <c r="B35" t="s">
        <v>528</v>
      </c>
      <c r="C35" s="68" t="s">
        <v>529</v>
      </c>
      <c r="D35" s="68" t="s">
        <v>502</v>
      </c>
      <c r="E35" s="68" t="s">
        <v>502</v>
      </c>
      <c r="F35" s="68" t="s">
        <v>881</v>
      </c>
      <c r="H35" s="149" t="s">
        <v>1276</v>
      </c>
    </row>
    <row r="36" spans="2:8" ht="15.75">
      <c r="B36" t="s">
        <v>530</v>
      </c>
      <c r="C36" s="68" t="s">
        <v>531</v>
      </c>
      <c r="D36" s="68" t="s">
        <v>532</v>
      </c>
      <c r="E36" s="68" t="s">
        <v>502</v>
      </c>
      <c r="F36" s="68" t="s">
        <v>880</v>
      </c>
      <c r="H36" s="149" t="s">
        <v>1277</v>
      </c>
    </row>
    <row r="37" spans="2:8" ht="15.75">
      <c r="B37" t="s">
        <v>533</v>
      </c>
      <c r="C37" s="68" t="s">
        <v>534</v>
      </c>
      <c r="D37" s="68" t="s">
        <v>535</v>
      </c>
      <c r="E37" s="68" t="s">
        <v>536</v>
      </c>
      <c r="F37" s="68" t="s">
        <v>882</v>
      </c>
      <c r="H37" s="149" t="s">
        <v>1278</v>
      </c>
    </row>
    <row r="38" spans="2:8" ht="15.75">
      <c r="B38" t="s">
        <v>537</v>
      </c>
      <c r="C38" s="68" t="s">
        <v>538</v>
      </c>
      <c r="D38" s="68" t="s">
        <v>536</v>
      </c>
      <c r="E38" s="68" t="s">
        <v>536</v>
      </c>
      <c r="F38" s="68" t="s">
        <v>882</v>
      </c>
      <c r="H38" s="149" t="s">
        <v>1279</v>
      </c>
    </row>
    <row r="39" spans="2:8" ht="15.75">
      <c r="B39" t="s">
        <v>539</v>
      </c>
      <c r="C39" s="68" t="s">
        <v>894</v>
      </c>
      <c r="D39" s="68" t="s">
        <v>536</v>
      </c>
      <c r="E39" s="68" t="s">
        <v>536</v>
      </c>
      <c r="F39" s="68" t="s">
        <v>882</v>
      </c>
      <c r="H39" s="149" t="s">
        <v>1280</v>
      </c>
    </row>
    <row r="40" spans="2:8" ht="15.75">
      <c r="B40" t="s">
        <v>540</v>
      </c>
      <c r="C40" s="68" t="s">
        <v>541</v>
      </c>
      <c r="D40" s="68" t="s">
        <v>536</v>
      </c>
      <c r="E40" s="68" t="s">
        <v>536</v>
      </c>
      <c r="F40" s="68" t="s">
        <v>882</v>
      </c>
      <c r="H40" s="149" t="s">
        <v>1281</v>
      </c>
    </row>
    <row r="41" spans="2:8" ht="15.75">
      <c r="B41" t="s">
        <v>542</v>
      </c>
      <c r="C41" s="68" t="s">
        <v>543</v>
      </c>
      <c r="D41" s="68" t="s">
        <v>536</v>
      </c>
      <c r="E41" s="68" t="s">
        <v>536</v>
      </c>
      <c r="F41" s="68" t="s">
        <v>882</v>
      </c>
      <c r="H41" s="149" t="s">
        <v>1282</v>
      </c>
    </row>
    <row r="42" spans="2:8" ht="15.75">
      <c r="B42" t="s">
        <v>544</v>
      </c>
      <c r="C42" s="68" t="s">
        <v>545</v>
      </c>
      <c r="D42" s="68" t="s">
        <v>536</v>
      </c>
      <c r="E42" s="68" t="s">
        <v>536</v>
      </c>
      <c r="F42" s="68" t="s">
        <v>882</v>
      </c>
      <c r="H42" s="149" t="s">
        <v>1283</v>
      </c>
    </row>
    <row r="43" spans="2:8" ht="15.75">
      <c r="B43" t="s">
        <v>546</v>
      </c>
      <c r="C43" s="68" t="s">
        <v>547</v>
      </c>
      <c r="D43" s="68" t="s">
        <v>536</v>
      </c>
      <c r="E43" s="68" t="s">
        <v>536</v>
      </c>
      <c r="F43" s="68" t="s">
        <v>882</v>
      </c>
      <c r="H43" s="149" t="s">
        <v>1284</v>
      </c>
    </row>
    <row r="44" spans="2:8" ht="15.75">
      <c r="B44" t="s">
        <v>548</v>
      </c>
      <c r="C44" s="68" t="s">
        <v>549</v>
      </c>
      <c r="D44" s="68" t="s">
        <v>536</v>
      </c>
      <c r="E44" s="68" t="s">
        <v>536</v>
      </c>
      <c r="F44" s="68" t="s">
        <v>882</v>
      </c>
      <c r="H44" s="149" t="s">
        <v>1285</v>
      </c>
    </row>
    <row r="45" spans="2:8" ht="15.75">
      <c r="B45" t="s">
        <v>550</v>
      </c>
      <c r="C45" s="68" t="s">
        <v>551</v>
      </c>
      <c r="D45" s="68" t="s">
        <v>552</v>
      </c>
      <c r="E45" s="68" t="s">
        <v>536</v>
      </c>
      <c r="F45" s="68" t="s">
        <v>882</v>
      </c>
      <c r="H45" s="149" t="s">
        <v>1286</v>
      </c>
    </row>
    <row r="46" spans="2:8" ht="15.75">
      <c r="B46" t="s">
        <v>553</v>
      </c>
      <c r="C46" s="68" t="s">
        <v>480</v>
      </c>
      <c r="D46" s="68" t="s">
        <v>554</v>
      </c>
      <c r="E46" s="68" t="s">
        <v>536</v>
      </c>
      <c r="F46" s="68" t="s">
        <v>882</v>
      </c>
      <c r="H46" s="149" t="s">
        <v>1287</v>
      </c>
    </row>
    <row r="47" spans="2:8" ht="15.75">
      <c r="B47" t="s">
        <v>555</v>
      </c>
      <c r="C47" s="68" t="s">
        <v>895</v>
      </c>
      <c r="D47" s="68" t="s">
        <v>554</v>
      </c>
      <c r="E47" s="68" t="s">
        <v>536</v>
      </c>
      <c r="F47" s="68" t="s">
        <v>882</v>
      </c>
      <c r="H47" s="149" t="s">
        <v>1288</v>
      </c>
    </row>
    <row r="48" spans="2:8" ht="15.75">
      <c r="B48" t="s">
        <v>556</v>
      </c>
      <c r="C48" s="68" t="s">
        <v>557</v>
      </c>
      <c r="D48" s="68" t="s">
        <v>536</v>
      </c>
      <c r="E48" s="68" t="s">
        <v>536</v>
      </c>
      <c r="F48" s="68" t="s">
        <v>882</v>
      </c>
      <c r="H48" s="149" t="s">
        <v>1289</v>
      </c>
    </row>
    <row r="49" spans="2:8" ht="15.75">
      <c r="B49" t="s">
        <v>558</v>
      </c>
      <c r="C49" s="68" t="s">
        <v>559</v>
      </c>
      <c r="D49" s="68" t="s">
        <v>536</v>
      </c>
      <c r="E49" s="68" t="s">
        <v>536</v>
      </c>
      <c r="F49" s="68" t="s">
        <v>882</v>
      </c>
      <c r="H49" s="149" t="s">
        <v>1290</v>
      </c>
    </row>
    <row r="50" spans="2:8" ht="15.75">
      <c r="B50" t="s">
        <v>560</v>
      </c>
      <c r="C50" s="68" t="s">
        <v>561</v>
      </c>
      <c r="D50" s="68" t="s">
        <v>536</v>
      </c>
      <c r="E50" s="68" t="s">
        <v>536</v>
      </c>
      <c r="F50" s="68" t="s">
        <v>882</v>
      </c>
      <c r="H50" s="149" t="s">
        <v>1291</v>
      </c>
    </row>
    <row r="51" spans="2:8" ht="15.75">
      <c r="B51" t="s">
        <v>562</v>
      </c>
      <c r="C51" s="68" t="s">
        <v>563</v>
      </c>
      <c r="D51" s="68" t="s">
        <v>536</v>
      </c>
      <c r="E51" s="68" t="s">
        <v>536</v>
      </c>
      <c r="F51" s="68" t="s">
        <v>882</v>
      </c>
      <c r="H51" s="149" t="s">
        <v>1292</v>
      </c>
    </row>
    <row r="52" spans="2:8" ht="15.75">
      <c r="B52" t="s">
        <v>564</v>
      </c>
      <c r="C52" s="68" t="s">
        <v>565</v>
      </c>
      <c r="D52" s="68" t="s">
        <v>536</v>
      </c>
      <c r="E52" s="68" t="s">
        <v>536</v>
      </c>
      <c r="F52" s="68" t="s">
        <v>883</v>
      </c>
      <c r="H52" s="149" t="s">
        <v>1293</v>
      </c>
    </row>
    <row r="53" spans="2:8" ht="15.75">
      <c r="B53" t="s">
        <v>566</v>
      </c>
      <c r="C53" s="68" t="s">
        <v>567</v>
      </c>
      <c r="D53" s="68" t="s">
        <v>536</v>
      </c>
      <c r="E53" s="68" t="s">
        <v>536</v>
      </c>
      <c r="F53" s="68" t="s">
        <v>883</v>
      </c>
      <c r="H53" s="149"/>
    </row>
    <row r="54" spans="2:8" ht="15.75">
      <c r="B54" t="s">
        <v>568</v>
      </c>
      <c r="C54" s="68" t="s">
        <v>569</v>
      </c>
      <c r="D54" s="68" t="s">
        <v>536</v>
      </c>
      <c r="E54" s="68" t="s">
        <v>536</v>
      </c>
      <c r="F54" s="68" t="s">
        <v>883</v>
      </c>
      <c r="H54" s="149"/>
    </row>
    <row r="55" spans="2:8" ht="15.75">
      <c r="B55" t="s">
        <v>570</v>
      </c>
      <c r="C55" s="68" t="s">
        <v>571</v>
      </c>
      <c r="D55" s="68" t="s">
        <v>536</v>
      </c>
      <c r="E55" s="68" t="s">
        <v>536</v>
      </c>
      <c r="F55" s="68" t="s">
        <v>883</v>
      </c>
      <c r="H55" s="149"/>
    </row>
    <row r="56" spans="2:8" ht="15.75">
      <c r="B56" t="s">
        <v>572</v>
      </c>
      <c r="C56" s="68" t="s">
        <v>573</v>
      </c>
      <c r="D56" s="68" t="s">
        <v>536</v>
      </c>
      <c r="E56" s="68" t="s">
        <v>536</v>
      </c>
      <c r="F56" s="68" t="s">
        <v>883</v>
      </c>
      <c r="H56" s="149"/>
    </row>
    <row r="57" spans="2:8" ht="15.75">
      <c r="B57" t="s">
        <v>574</v>
      </c>
      <c r="C57" s="68" t="s">
        <v>575</v>
      </c>
      <c r="D57" s="68" t="s">
        <v>536</v>
      </c>
      <c r="E57" s="68" t="s">
        <v>536</v>
      </c>
      <c r="F57" s="68" t="s">
        <v>883</v>
      </c>
      <c r="H57" s="149"/>
    </row>
    <row r="58" spans="2:8" ht="15.75">
      <c r="B58" t="s">
        <v>576</v>
      </c>
      <c r="C58" s="68" t="s">
        <v>577</v>
      </c>
      <c r="D58" s="68" t="s">
        <v>536</v>
      </c>
      <c r="E58" s="68" t="s">
        <v>536</v>
      </c>
      <c r="F58" s="68" t="s">
        <v>883</v>
      </c>
      <c r="H58" s="149"/>
    </row>
    <row r="59" spans="2:8" ht="15.75">
      <c r="B59" t="s">
        <v>578</v>
      </c>
      <c r="C59" s="68" t="s">
        <v>579</v>
      </c>
      <c r="D59" s="68" t="s">
        <v>536</v>
      </c>
      <c r="E59" s="68" t="s">
        <v>536</v>
      </c>
      <c r="F59" s="68" t="s">
        <v>883</v>
      </c>
      <c r="H59" s="149"/>
    </row>
    <row r="60" spans="2:8" ht="15.75">
      <c r="B60" t="s">
        <v>581</v>
      </c>
      <c r="C60" s="68" t="s">
        <v>582</v>
      </c>
      <c r="D60" s="68" t="s">
        <v>580</v>
      </c>
      <c r="E60" s="68" t="s">
        <v>536</v>
      </c>
      <c r="F60" s="68" t="s">
        <v>883</v>
      </c>
      <c r="H60" s="149"/>
    </row>
    <row r="61" spans="2:8">
      <c r="B61" t="s">
        <v>583</v>
      </c>
      <c r="C61" s="68" t="s">
        <v>494</v>
      </c>
      <c r="D61" s="68" t="s">
        <v>580</v>
      </c>
      <c r="E61" s="68" t="s">
        <v>536</v>
      </c>
      <c r="F61" s="68" t="s">
        <v>884</v>
      </c>
    </row>
    <row r="62" spans="2:8">
      <c r="B62" t="s">
        <v>584</v>
      </c>
      <c r="C62" s="68" t="s">
        <v>585</v>
      </c>
      <c r="D62" s="68" t="s">
        <v>580</v>
      </c>
      <c r="E62" s="68" t="s">
        <v>536</v>
      </c>
      <c r="F62" s="68" t="s">
        <v>883</v>
      </c>
    </row>
    <row r="63" spans="2:8">
      <c r="B63" t="s">
        <v>586</v>
      </c>
      <c r="C63" s="68" t="s">
        <v>587</v>
      </c>
      <c r="D63" s="68" t="s">
        <v>580</v>
      </c>
      <c r="E63" s="68" t="s">
        <v>536</v>
      </c>
      <c r="F63" s="68" t="s">
        <v>883</v>
      </c>
    </row>
    <row r="64" spans="2:8">
      <c r="B64" t="s">
        <v>588</v>
      </c>
      <c r="C64" s="68" t="s">
        <v>589</v>
      </c>
      <c r="D64" s="68" t="s">
        <v>536</v>
      </c>
      <c r="E64" s="68" t="s">
        <v>536</v>
      </c>
      <c r="F64" s="68" t="s">
        <v>883</v>
      </c>
    </row>
    <row r="65" spans="2:6">
      <c r="B65" t="s">
        <v>590</v>
      </c>
      <c r="C65" s="68" t="s">
        <v>591</v>
      </c>
      <c r="D65" s="68" t="s">
        <v>536</v>
      </c>
      <c r="E65" s="68" t="s">
        <v>536</v>
      </c>
      <c r="F65" s="68" t="s">
        <v>886</v>
      </c>
    </row>
    <row r="66" spans="2:6">
      <c r="B66" t="s">
        <v>592</v>
      </c>
      <c r="C66" s="68" t="s">
        <v>504</v>
      </c>
      <c r="D66" s="68" t="s">
        <v>536</v>
      </c>
      <c r="E66" s="68" t="s">
        <v>536</v>
      </c>
      <c r="F66" s="68" t="s">
        <v>886</v>
      </c>
    </row>
    <row r="67" spans="2:6">
      <c r="B67" t="s">
        <v>593</v>
      </c>
      <c r="C67" s="68" t="s">
        <v>594</v>
      </c>
      <c r="D67" s="68" t="s">
        <v>536</v>
      </c>
      <c r="E67" s="68" t="s">
        <v>536</v>
      </c>
      <c r="F67" s="68" t="s">
        <v>886</v>
      </c>
    </row>
    <row r="68" spans="2:6">
      <c r="B68" t="s">
        <v>595</v>
      </c>
      <c r="C68" s="68" t="s">
        <v>596</v>
      </c>
      <c r="D68" s="68" t="s">
        <v>536</v>
      </c>
      <c r="E68" s="68" t="s">
        <v>536</v>
      </c>
      <c r="F68" s="68" t="s">
        <v>886</v>
      </c>
    </row>
    <row r="69" spans="2:6">
      <c r="B69" t="s">
        <v>597</v>
      </c>
      <c r="C69" s="68" t="s">
        <v>598</v>
      </c>
      <c r="D69" s="68" t="s">
        <v>536</v>
      </c>
      <c r="E69" s="68" t="s">
        <v>536</v>
      </c>
      <c r="F69" s="68" t="s">
        <v>886</v>
      </c>
    </row>
    <row r="70" spans="2:6">
      <c r="B70" t="s">
        <v>599</v>
      </c>
      <c r="C70" s="68" t="s">
        <v>600</v>
      </c>
      <c r="D70" s="68" t="s">
        <v>536</v>
      </c>
      <c r="E70" s="68" t="s">
        <v>536</v>
      </c>
      <c r="F70" s="68" t="s">
        <v>886</v>
      </c>
    </row>
    <row r="71" spans="2:6">
      <c r="B71" t="s">
        <v>601</v>
      </c>
      <c r="C71" s="68" t="s">
        <v>602</v>
      </c>
      <c r="D71" s="68" t="s">
        <v>536</v>
      </c>
      <c r="E71" s="68" t="s">
        <v>536</v>
      </c>
      <c r="F71" s="68" t="s">
        <v>886</v>
      </c>
    </row>
    <row r="72" spans="2:6">
      <c r="B72" t="s">
        <v>603</v>
      </c>
      <c r="C72" s="68" t="s">
        <v>604</v>
      </c>
      <c r="D72" s="68" t="s">
        <v>536</v>
      </c>
      <c r="E72" s="68" t="s">
        <v>536</v>
      </c>
      <c r="F72" s="68" t="s">
        <v>886</v>
      </c>
    </row>
    <row r="73" spans="2:6">
      <c r="B73" t="s">
        <v>605</v>
      </c>
      <c r="C73" s="68" t="s">
        <v>606</v>
      </c>
      <c r="D73" s="68" t="s">
        <v>536</v>
      </c>
      <c r="E73" s="68" t="s">
        <v>536</v>
      </c>
      <c r="F73" s="68" t="s">
        <v>886</v>
      </c>
    </row>
    <row r="74" spans="2:6">
      <c r="B74" t="s">
        <v>607</v>
      </c>
      <c r="C74" s="68" t="s">
        <v>608</v>
      </c>
      <c r="D74" s="68" t="s">
        <v>536</v>
      </c>
      <c r="E74" s="68" t="s">
        <v>536</v>
      </c>
      <c r="F74" s="68" t="s">
        <v>886</v>
      </c>
    </row>
    <row r="75" spans="2:6">
      <c r="B75" t="s">
        <v>609</v>
      </c>
      <c r="C75" s="68" t="s">
        <v>610</v>
      </c>
      <c r="D75" s="68" t="s">
        <v>536</v>
      </c>
      <c r="E75" s="68" t="s">
        <v>536</v>
      </c>
      <c r="F75" s="68" t="s">
        <v>886</v>
      </c>
    </row>
    <row r="76" spans="2:6">
      <c r="B76" t="s">
        <v>611</v>
      </c>
      <c r="C76" s="68" t="s">
        <v>612</v>
      </c>
      <c r="D76" s="68" t="s">
        <v>536</v>
      </c>
      <c r="E76" s="68" t="s">
        <v>536</v>
      </c>
      <c r="F76" s="68" t="s">
        <v>886</v>
      </c>
    </row>
    <row r="77" spans="2:6">
      <c r="B77" t="s">
        <v>613</v>
      </c>
      <c r="C77" s="68" t="s">
        <v>614</v>
      </c>
      <c r="D77" s="68" t="s">
        <v>615</v>
      </c>
      <c r="E77" s="68" t="s">
        <v>536</v>
      </c>
      <c r="F77" s="68" t="s">
        <v>886</v>
      </c>
    </row>
    <row r="78" spans="2:6">
      <c r="B78" t="s">
        <v>616</v>
      </c>
      <c r="C78" s="68" t="s">
        <v>617</v>
      </c>
      <c r="D78" s="68" t="s">
        <v>536</v>
      </c>
      <c r="E78" s="68" t="s">
        <v>536</v>
      </c>
      <c r="F78" s="68" t="s">
        <v>886</v>
      </c>
    </row>
    <row r="79" spans="2:6">
      <c r="B79" t="s">
        <v>618</v>
      </c>
      <c r="C79" s="68" t="s">
        <v>619</v>
      </c>
      <c r="D79" s="68" t="s">
        <v>620</v>
      </c>
      <c r="E79" s="68" t="s">
        <v>536</v>
      </c>
      <c r="F79" s="68" t="s">
        <v>886</v>
      </c>
    </row>
    <row r="80" spans="2:6">
      <c r="B80" t="s">
        <v>621</v>
      </c>
      <c r="C80" s="68" t="s">
        <v>622</v>
      </c>
      <c r="D80" s="68" t="s">
        <v>536</v>
      </c>
      <c r="E80" s="68" t="s">
        <v>536</v>
      </c>
      <c r="F80" s="68" t="s">
        <v>886</v>
      </c>
    </row>
    <row r="81" spans="2:6">
      <c r="B81" t="s">
        <v>623</v>
      </c>
      <c r="C81" s="68" t="s">
        <v>624</v>
      </c>
      <c r="D81" s="68" t="s">
        <v>536</v>
      </c>
      <c r="E81" s="68" t="s">
        <v>536</v>
      </c>
      <c r="F81" s="68" t="s">
        <v>886</v>
      </c>
    </row>
    <row r="82" spans="2:6">
      <c r="B82" t="s">
        <v>625</v>
      </c>
      <c r="C82" s="68" t="s">
        <v>626</v>
      </c>
      <c r="D82" s="68" t="s">
        <v>620</v>
      </c>
      <c r="E82" s="68" t="s">
        <v>536</v>
      </c>
      <c r="F82" s="68" t="s">
        <v>886</v>
      </c>
    </row>
    <row r="83" spans="2:6">
      <c r="B83" t="s">
        <v>627</v>
      </c>
      <c r="C83" s="68" t="s">
        <v>628</v>
      </c>
      <c r="D83" s="68" t="s">
        <v>536</v>
      </c>
      <c r="E83" s="68" t="s">
        <v>536</v>
      </c>
      <c r="F83" s="68" t="s">
        <v>886</v>
      </c>
    </row>
    <row r="84" spans="2:6">
      <c r="B84" t="s">
        <v>629</v>
      </c>
      <c r="C84" s="68" t="s">
        <v>630</v>
      </c>
      <c r="D84" s="68" t="s">
        <v>536</v>
      </c>
      <c r="E84" s="68" t="s">
        <v>536</v>
      </c>
      <c r="F84" s="68" t="s">
        <v>886</v>
      </c>
    </row>
    <row r="85" spans="2:6">
      <c r="B85" t="s">
        <v>631</v>
      </c>
      <c r="C85" s="68" t="s">
        <v>632</v>
      </c>
      <c r="D85" s="68" t="s">
        <v>633</v>
      </c>
      <c r="E85" s="68" t="s">
        <v>536</v>
      </c>
      <c r="F85" s="68" t="s">
        <v>886</v>
      </c>
    </row>
    <row r="86" spans="2:6">
      <c r="B86" t="s">
        <v>634</v>
      </c>
      <c r="C86" s="68" t="s">
        <v>635</v>
      </c>
      <c r="D86" s="68" t="s">
        <v>636</v>
      </c>
      <c r="E86" s="68" t="s">
        <v>536</v>
      </c>
      <c r="F86" s="68" t="s">
        <v>886</v>
      </c>
    </row>
    <row r="87" spans="2:6">
      <c r="B87" t="s">
        <v>637</v>
      </c>
      <c r="C87" s="68" t="s">
        <v>638</v>
      </c>
      <c r="D87" s="68" t="s">
        <v>536</v>
      </c>
      <c r="E87" s="68" t="s">
        <v>536</v>
      </c>
      <c r="F87" s="68" t="s">
        <v>886</v>
      </c>
    </row>
    <row r="88" spans="2:6">
      <c r="B88" t="s">
        <v>639</v>
      </c>
      <c r="C88" s="68" t="s">
        <v>640</v>
      </c>
      <c r="D88" s="68" t="s">
        <v>641</v>
      </c>
      <c r="E88" s="68" t="s">
        <v>536</v>
      </c>
      <c r="F88" s="68" t="s">
        <v>886</v>
      </c>
    </row>
    <row r="89" spans="2:6">
      <c r="B89" t="s">
        <v>642</v>
      </c>
      <c r="C89" s="68" t="s">
        <v>643</v>
      </c>
      <c r="D89" s="68" t="s">
        <v>644</v>
      </c>
      <c r="E89" s="68" t="s">
        <v>536</v>
      </c>
      <c r="F89" s="68" t="s">
        <v>885</v>
      </c>
    </row>
    <row r="90" spans="2:6">
      <c r="B90" t="s">
        <v>645</v>
      </c>
      <c r="C90" s="68" t="s">
        <v>523</v>
      </c>
      <c r="D90" s="68" t="s">
        <v>646</v>
      </c>
      <c r="E90" s="68" t="s">
        <v>536</v>
      </c>
      <c r="F90" s="68" t="s">
        <v>885</v>
      </c>
    </row>
    <row r="91" spans="2:6">
      <c r="B91" t="s">
        <v>647</v>
      </c>
      <c r="C91" s="68" t="s">
        <v>648</v>
      </c>
      <c r="D91" s="68" t="s">
        <v>649</v>
      </c>
      <c r="E91" s="68" t="s">
        <v>536</v>
      </c>
      <c r="F91" s="68" t="s">
        <v>885</v>
      </c>
    </row>
    <row r="92" spans="2:6">
      <c r="B92" t="s">
        <v>650</v>
      </c>
      <c r="C92" s="68" t="s">
        <v>651</v>
      </c>
      <c r="D92" s="68" t="s">
        <v>536</v>
      </c>
      <c r="E92" s="68" t="s">
        <v>536</v>
      </c>
      <c r="F92" s="68" t="s">
        <v>886</v>
      </c>
    </row>
    <row r="93" spans="2:6">
      <c r="B93" t="s">
        <v>652</v>
      </c>
      <c r="C93" s="68" t="s">
        <v>653</v>
      </c>
      <c r="D93" s="68" t="s">
        <v>536</v>
      </c>
      <c r="E93" s="68" t="s">
        <v>536</v>
      </c>
      <c r="F93" s="68" t="s">
        <v>886</v>
      </c>
    </row>
    <row r="94" spans="2:6">
      <c r="B94" t="s">
        <v>654</v>
      </c>
      <c r="C94" s="68" t="s">
        <v>655</v>
      </c>
      <c r="D94" s="68" t="s">
        <v>536</v>
      </c>
      <c r="E94" s="68" t="s">
        <v>536</v>
      </c>
      <c r="F94" s="68" t="s">
        <v>885</v>
      </c>
    </row>
    <row r="95" spans="2:6">
      <c r="B95" t="s">
        <v>656</v>
      </c>
      <c r="C95" s="68" t="s">
        <v>657</v>
      </c>
      <c r="D95" s="68" t="s">
        <v>536</v>
      </c>
      <c r="E95" s="68" t="s">
        <v>536</v>
      </c>
      <c r="F95" s="68" t="s">
        <v>885</v>
      </c>
    </row>
    <row r="96" spans="2:6">
      <c r="B96" t="s">
        <v>658</v>
      </c>
      <c r="C96" s="68" t="s">
        <v>659</v>
      </c>
      <c r="D96" s="68" t="s">
        <v>536</v>
      </c>
      <c r="E96" s="68" t="s">
        <v>536</v>
      </c>
      <c r="F96" s="68" t="s">
        <v>885</v>
      </c>
    </row>
    <row r="97" spans="2:6">
      <c r="B97" t="s">
        <v>660</v>
      </c>
      <c r="C97" s="68" t="s">
        <v>661</v>
      </c>
      <c r="D97" s="68" t="s">
        <v>536</v>
      </c>
      <c r="E97" s="68" t="s">
        <v>536</v>
      </c>
      <c r="F97" s="68" t="s">
        <v>886</v>
      </c>
    </row>
    <row r="98" spans="2:6">
      <c r="B98" t="s">
        <v>662</v>
      </c>
      <c r="C98" s="68" t="s">
        <v>663</v>
      </c>
      <c r="D98" s="68" t="s">
        <v>536</v>
      </c>
      <c r="E98" s="68" t="s">
        <v>536</v>
      </c>
      <c r="F98" s="68" t="s">
        <v>882</v>
      </c>
    </row>
    <row r="99" spans="2:6">
      <c r="B99" t="s">
        <v>664</v>
      </c>
      <c r="C99" s="68" t="s">
        <v>665</v>
      </c>
      <c r="D99" s="68" t="s">
        <v>536</v>
      </c>
      <c r="E99" s="68" t="s">
        <v>536</v>
      </c>
      <c r="F99" s="68" t="s">
        <v>883</v>
      </c>
    </row>
    <row r="100" spans="2:6">
      <c r="B100" t="s">
        <v>668</v>
      </c>
      <c r="C100" s="68" t="s">
        <v>669</v>
      </c>
      <c r="D100" s="68" t="s">
        <v>641</v>
      </c>
      <c r="E100" s="68" t="s">
        <v>536</v>
      </c>
      <c r="F100" s="68" t="s">
        <v>885</v>
      </c>
    </row>
    <row r="101" spans="2:6">
      <c r="B101" t="s">
        <v>670</v>
      </c>
      <c r="C101" s="68" t="s">
        <v>671</v>
      </c>
      <c r="D101" s="68" t="s">
        <v>536</v>
      </c>
      <c r="E101" s="68" t="s">
        <v>536</v>
      </c>
      <c r="F101" s="68" t="s">
        <v>883</v>
      </c>
    </row>
    <row r="102" spans="2:6">
      <c r="B102" t="s">
        <v>672</v>
      </c>
      <c r="C102" s="68" t="s">
        <v>673</v>
      </c>
      <c r="D102" s="68" t="s">
        <v>536</v>
      </c>
      <c r="E102" s="68" t="s">
        <v>536</v>
      </c>
      <c r="F102" s="68" t="s">
        <v>886</v>
      </c>
    </row>
    <row r="103" spans="2:6">
      <c r="B103" t="s">
        <v>674</v>
      </c>
      <c r="C103" s="68" t="s">
        <v>675</v>
      </c>
      <c r="D103" s="68" t="s">
        <v>666</v>
      </c>
      <c r="E103" s="68" t="s">
        <v>536</v>
      </c>
      <c r="F103" s="68" t="s">
        <v>885</v>
      </c>
    </row>
    <row r="104" spans="2:6">
      <c r="B104" t="s">
        <v>1150</v>
      </c>
      <c r="C104" s="68" t="s">
        <v>1151</v>
      </c>
      <c r="D104" s="68" t="s">
        <v>666</v>
      </c>
      <c r="E104" s="68" t="s">
        <v>536</v>
      </c>
      <c r="F104" s="68" t="s">
        <v>885</v>
      </c>
    </row>
    <row r="105" spans="2:6">
      <c r="B105" t="s">
        <v>676</v>
      </c>
      <c r="C105" s="68" t="s">
        <v>494</v>
      </c>
      <c r="D105" s="68" t="s">
        <v>677</v>
      </c>
      <c r="E105" s="68" t="s">
        <v>678</v>
      </c>
      <c r="F105" s="68" t="s">
        <v>882</v>
      </c>
    </row>
    <row r="106" spans="2:6">
      <c r="B106" t="s">
        <v>679</v>
      </c>
      <c r="C106" s="68" t="s">
        <v>680</v>
      </c>
      <c r="D106" s="68" t="s">
        <v>681</v>
      </c>
      <c r="E106" s="68" t="s">
        <v>678</v>
      </c>
      <c r="F106" s="68" t="s">
        <v>882</v>
      </c>
    </row>
    <row r="107" spans="2:6">
      <c r="B107" t="s">
        <v>682</v>
      </c>
      <c r="C107" s="68" t="s">
        <v>683</v>
      </c>
      <c r="D107" s="68" t="s">
        <v>684</v>
      </c>
      <c r="E107" s="68" t="s">
        <v>678</v>
      </c>
      <c r="F107" s="68" t="s">
        <v>882</v>
      </c>
    </row>
    <row r="108" spans="2:6">
      <c r="B108" t="s">
        <v>685</v>
      </c>
      <c r="C108" s="68" t="s">
        <v>686</v>
      </c>
      <c r="D108" s="68" t="s">
        <v>687</v>
      </c>
      <c r="E108" s="68" t="s">
        <v>678</v>
      </c>
      <c r="F108" s="68" t="s">
        <v>882</v>
      </c>
    </row>
    <row r="109" spans="2:6">
      <c r="B109" t="s">
        <v>688</v>
      </c>
      <c r="C109" s="68" t="s">
        <v>689</v>
      </c>
      <c r="D109" s="68" t="s">
        <v>690</v>
      </c>
      <c r="E109" s="68" t="s">
        <v>678</v>
      </c>
      <c r="F109" s="68" t="s">
        <v>882</v>
      </c>
    </row>
    <row r="110" spans="2:6">
      <c r="B110" t="s">
        <v>691</v>
      </c>
      <c r="C110" s="68" t="s">
        <v>692</v>
      </c>
      <c r="D110" s="68" t="s">
        <v>693</v>
      </c>
      <c r="E110" s="68" t="s">
        <v>694</v>
      </c>
      <c r="F110" s="68" t="s">
        <v>880</v>
      </c>
    </row>
    <row r="111" spans="2:6">
      <c r="B111" t="s">
        <v>695</v>
      </c>
      <c r="C111" s="68" t="s">
        <v>696</v>
      </c>
      <c r="D111" s="68" t="s">
        <v>693</v>
      </c>
      <c r="E111" s="68" t="s">
        <v>694</v>
      </c>
      <c r="F111" s="68" t="s">
        <v>880</v>
      </c>
    </row>
    <row r="112" spans="2:6">
      <c r="B112" t="s">
        <v>697</v>
      </c>
      <c r="C112" s="68" t="s">
        <v>698</v>
      </c>
      <c r="D112" s="68" t="s">
        <v>699</v>
      </c>
      <c r="E112" s="68" t="s">
        <v>694</v>
      </c>
      <c r="F112" s="68" t="s">
        <v>887</v>
      </c>
    </row>
    <row r="113" spans="2:6">
      <c r="B113" t="s">
        <v>700</v>
      </c>
      <c r="C113" s="68" t="s">
        <v>453</v>
      </c>
      <c r="D113" s="68" t="s">
        <v>501</v>
      </c>
      <c r="E113" s="68" t="s">
        <v>694</v>
      </c>
      <c r="F113" s="68" t="s">
        <v>880</v>
      </c>
    </row>
    <row r="114" spans="2:6">
      <c r="B114" t="s">
        <v>701</v>
      </c>
      <c r="C114" s="68" t="s">
        <v>702</v>
      </c>
      <c r="D114" s="68" t="s">
        <v>694</v>
      </c>
      <c r="E114" s="68" t="s">
        <v>694</v>
      </c>
      <c r="F114" s="68" t="s">
        <v>887</v>
      </c>
    </row>
    <row r="115" spans="2:6">
      <c r="B115" t="s">
        <v>703</v>
      </c>
      <c r="C115" s="68" t="s">
        <v>704</v>
      </c>
      <c r="D115" s="68" t="s">
        <v>694</v>
      </c>
      <c r="E115" s="68" t="s">
        <v>694</v>
      </c>
      <c r="F115" s="68" t="s">
        <v>887</v>
      </c>
    </row>
    <row r="116" spans="2:6">
      <c r="B116" t="s">
        <v>705</v>
      </c>
      <c r="C116" s="68" t="s">
        <v>494</v>
      </c>
      <c r="D116" s="68" t="s">
        <v>694</v>
      </c>
      <c r="E116" s="68" t="s">
        <v>694</v>
      </c>
      <c r="F116" s="68" t="s">
        <v>887</v>
      </c>
    </row>
    <row r="117" spans="2:6">
      <c r="B117" t="s">
        <v>706</v>
      </c>
      <c r="C117" s="68" t="s">
        <v>707</v>
      </c>
      <c r="D117" s="68" t="s">
        <v>694</v>
      </c>
      <c r="E117" s="68" t="s">
        <v>694</v>
      </c>
      <c r="F117" s="68" t="s">
        <v>887</v>
      </c>
    </row>
    <row r="118" spans="2:6">
      <c r="B118" t="s">
        <v>708</v>
      </c>
      <c r="C118" s="68" t="s">
        <v>709</v>
      </c>
      <c r="D118" s="68" t="s">
        <v>694</v>
      </c>
      <c r="E118" s="68" t="s">
        <v>694</v>
      </c>
      <c r="F118" s="68" t="s">
        <v>886</v>
      </c>
    </row>
    <row r="119" spans="2:6">
      <c r="B119" t="s">
        <v>710</v>
      </c>
      <c r="C119" s="68" t="s">
        <v>711</v>
      </c>
      <c r="D119" s="68" t="s">
        <v>694</v>
      </c>
      <c r="E119" s="68" t="s">
        <v>694</v>
      </c>
      <c r="F119" s="68" t="s">
        <v>887</v>
      </c>
    </row>
    <row r="120" spans="2:6">
      <c r="B120" t="s">
        <v>712</v>
      </c>
      <c r="C120" s="68" t="s">
        <v>667</v>
      </c>
      <c r="D120" s="68" t="s">
        <v>694</v>
      </c>
      <c r="E120" s="68" t="s">
        <v>694</v>
      </c>
      <c r="F120" s="68" t="s">
        <v>887</v>
      </c>
    </row>
    <row r="121" spans="2:6">
      <c r="B121" t="s">
        <v>713</v>
      </c>
      <c r="C121" s="68" t="s">
        <v>714</v>
      </c>
      <c r="D121" s="68" t="s">
        <v>694</v>
      </c>
      <c r="E121" s="68" t="s">
        <v>694</v>
      </c>
      <c r="F121" s="68" t="s">
        <v>887</v>
      </c>
    </row>
    <row r="122" spans="2:6">
      <c r="B122" t="s">
        <v>715</v>
      </c>
      <c r="C122" s="68" t="s">
        <v>716</v>
      </c>
      <c r="D122" s="68" t="s">
        <v>717</v>
      </c>
      <c r="E122" s="68" t="s">
        <v>694</v>
      </c>
      <c r="F122" s="68" t="s">
        <v>887</v>
      </c>
    </row>
    <row r="123" spans="2:6">
      <c r="B123" t="s">
        <v>718</v>
      </c>
      <c r="C123" s="68" t="s">
        <v>719</v>
      </c>
      <c r="D123" s="68" t="s">
        <v>521</v>
      </c>
      <c r="E123" s="68" t="s">
        <v>694</v>
      </c>
      <c r="F123" s="68" t="s">
        <v>880</v>
      </c>
    </row>
    <row r="124" spans="2:6">
      <c r="B124" t="s">
        <v>720</v>
      </c>
      <c r="C124" s="68" t="s">
        <v>721</v>
      </c>
      <c r="D124" s="68" t="s">
        <v>722</v>
      </c>
      <c r="E124" s="68" t="s">
        <v>694</v>
      </c>
      <c r="F124" s="68" t="s">
        <v>880</v>
      </c>
    </row>
    <row r="125" spans="2:6">
      <c r="B125" t="s">
        <v>723</v>
      </c>
      <c r="C125" s="68" t="s">
        <v>724</v>
      </c>
      <c r="D125" s="68" t="s">
        <v>725</v>
      </c>
      <c r="E125" s="68" t="s">
        <v>694</v>
      </c>
      <c r="F125" s="68" t="s">
        <v>880</v>
      </c>
    </row>
    <row r="126" spans="2:6">
      <c r="B126" t="s">
        <v>726</v>
      </c>
      <c r="C126" s="68" t="s">
        <v>727</v>
      </c>
      <c r="D126" s="68" t="s">
        <v>694</v>
      </c>
      <c r="E126" s="68" t="s">
        <v>694</v>
      </c>
      <c r="F126" s="68" t="s">
        <v>887</v>
      </c>
    </row>
    <row r="127" spans="2:6">
      <c r="B127" t="s">
        <v>728</v>
      </c>
      <c r="C127" s="68" t="s">
        <v>608</v>
      </c>
      <c r="D127" s="68" t="s">
        <v>694</v>
      </c>
      <c r="E127" s="68" t="s">
        <v>694</v>
      </c>
      <c r="F127" s="68" t="s">
        <v>887</v>
      </c>
    </row>
    <row r="128" spans="2:6">
      <c r="B128" t="s">
        <v>729</v>
      </c>
      <c r="C128" s="68" t="s">
        <v>523</v>
      </c>
      <c r="D128" s="68" t="s">
        <v>730</v>
      </c>
      <c r="E128" s="68" t="s">
        <v>731</v>
      </c>
      <c r="F128" s="68" t="s">
        <v>879</v>
      </c>
    </row>
    <row r="129" spans="2:6">
      <c r="B129" t="s">
        <v>732</v>
      </c>
      <c r="C129" s="68" t="s">
        <v>446</v>
      </c>
      <c r="D129" s="68" t="s">
        <v>733</v>
      </c>
      <c r="E129" s="68" t="s">
        <v>731</v>
      </c>
      <c r="F129" s="68" t="s">
        <v>879</v>
      </c>
    </row>
    <row r="130" spans="2:6">
      <c r="B130" t="s">
        <v>734</v>
      </c>
      <c r="C130" s="68" t="s">
        <v>735</v>
      </c>
      <c r="D130" s="68" t="s">
        <v>731</v>
      </c>
      <c r="E130" s="68" t="s">
        <v>731</v>
      </c>
      <c r="F130" s="68" t="s">
        <v>879</v>
      </c>
    </row>
    <row r="131" spans="2:6">
      <c r="B131" t="s">
        <v>736</v>
      </c>
      <c r="C131" s="68" t="s">
        <v>737</v>
      </c>
      <c r="D131" s="68" t="s">
        <v>731</v>
      </c>
      <c r="E131" s="68" t="s">
        <v>731</v>
      </c>
      <c r="F131" s="68" t="s">
        <v>879</v>
      </c>
    </row>
    <row r="132" spans="2:6">
      <c r="B132" t="s">
        <v>738</v>
      </c>
      <c r="C132" s="68" t="s">
        <v>739</v>
      </c>
      <c r="D132" s="68" t="s">
        <v>731</v>
      </c>
      <c r="E132" s="68" t="s">
        <v>731</v>
      </c>
      <c r="F132" s="68" t="s">
        <v>879</v>
      </c>
    </row>
    <row r="133" spans="2:6">
      <c r="B133" t="s">
        <v>740</v>
      </c>
      <c r="C133" s="68" t="s">
        <v>741</v>
      </c>
      <c r="D133" s="68" t="s">
        <v>731</v>
      </c>
      <c r="E133" s="68" t="s">
        <v>731</v>
      </c>
      <c r="F133" s="68" t="s">
        <v>879</v>
      </c>
    </row>
    <row r="134" spans="2:6">
      <c r="B134" t="s">
        <v>742</v>
      </c>
      <c r="C134" s="68" t="s">
        <v>602</v>
      </c>
      <c r="D134" s="68" t="s">
        <v>731</v>
      </c>
      <c r="E134" s="68" t="s">
        <v>731</v>
      </c>
      <c r="F134" s="68" t="s">
        <v>879</v>
      </c>
    </row>
    <row r="135" spans="2:6">
      <c r="B135" t="s">
        <v>743</v>
      </c>
      <c r="C135" s="68" t="s">
        <v>744</v>
      </c>
      <c r="D135" s="68" t="s">
        <v>731</v>
      </c>
      <c r="E135" s="68" t="s">
        <v>731</v>
      </c>
      <c r="F135" s="68" t="s">
        <v>879</v>
      </c>
    </row>
    <row r="136" spans="2:6">
      <c r="B136" t="s">
        <v>745</v>
      </c>
      <c r="C136" s="68" t="s">
        <v>746</v>
      </c>
      <c r="D136" s="68" t="s">
        <v>747</v>
      </c>
      <c r="E136" s="68" t="s">
        <v>731</v>
      </c>
      <c r="F136" s="68" t="s">
        <v>882</v>
      </c>
    </row>
    <row r="137" spans="2:6">
      <c r="B137" t="s">
        <v>748</v>
      </c>
      <c r="C137" s="68" t="s">
        <v>749</v>
      </c>
      <c r="D137" s="68" t="s">
        <v>750</v>
      </c>
      <c r="E137" s="68" t="s">
        <v>731</v>
      </c>
      <c r="F137" s="68" t="s">
        <v>879</v>
      </c>
    </row>
    <row r="138" spans="2:6">
      <c r="B138" t="s">
        <v>751</v>
      </c>
      <c r="C138" s="68" t="s">
        <v>752</v>
      </c>
      <c r="D138" s="68" t="s">
        <v>753</v>
      </c>
      <c r="E138" s="68" t="s">
        <v>731</v>
      </c>
      <c r="F138" s="68" t="s">
        <v>879</v>
      </c>
    </row>
    <row r="139" spans="2:6">
      <c r="B139" t="s">
        <v>754</v>
      </c>
      <c r="C139" s="68" t="s">
        <v>755</v>
      </c>
      <c r="D139" s="68" t="s">
        <v>756</v>
      </c>
      <c r="E139" s="68" t="s">
        <v>757</v>
      </c>
      <c r="F139" s="68" t="s">
        <v>880</v>
      </c>
    </row>
    <row r="140" spans="2:6">
      <c r="B140" t="s">
        <v>758</v>
      </c>
      <c r="C140" s="68" t="s">
        <v>759</v>
      </c>
      <c r="D140" s="68" t="s">
        <v>760</v>
      </c>
      <c r="E140" s="68" t="s">
        <v>757</v>
      </c>
      <c r="F140" s="68" t="s">
        <v>888</v>
      </c>
    </row>
    <row r="141" spans="2:6">
      <c r="B141" t="s">
        <v>761</v>
      </c>
      <c r="C141" s="68" t="s">
        <v>762</v>
      </c>
      <c r="D141" s="68" t="s">
        <v>763</v>
      </c>
      <c r="E141" s="68" t="s">
        <v>764</v>
      </c>
      <c r="F141" s="68" t="s">
        <v>880</v>
      </c>
    </row>
    <row r="142" spans="2:6">
      <c r="B142" t="s">
        <v>765</v>
      </c>
      <c r="C142" s="68" t="s">
        <v>766</v>
      </c>
      <c r="D142" s="68" t="s">
        <v>767</v>
      </c>
      <c r="E142" s="68" t="s">
        <v>757</v>
      </c>
      <c r="F142" s="68" t="s">
        <v>880</v>
      </c>
    </row>
    <row r="143" spans="2:6">
      <c r="B143" t="s">
        <v>768</v>
      </c>
      <c r="C143" s="68" t="s">
        <v>769</v>
      </c>
      <c r="D143" s="68" t="s">
        <v>770</v>
      </c>
      <c r="E143" s="68" t="s">
        <v>757</v>
      </c>
      <c r="F143" s="68" t="s">
        <v>880</v>
      </c>
    </row>
    <row r="144" spans="2:6">
      <c r="B144" t="s">
        <v>772</v>
      </c>
      <c r="C144" s="68" t="s">
        <v>608</v>
      </c>
      <c r="D144" s="68" t="s">
        <v>773</v>
      </c>
      <c r="E144" s="68" t="s">
        <v>757</v>
      </c>
      <c r="F144" s="68" t="s">
        <v>880</v>
      </c>
    </row>
    <row r="145" spans="2:6">
      <c r="B145" t="s">
        <v>774</v>
      </c>
      <c r="C145" s="68" t="s">
        <v>494</v>
      </c>
      <c r="D145" s="68" t="s">
        <v>775</v>
      </c>
      <c r="E145" s="68" t="s">
        <v>757</v>
      </c>
      <c r="F145" s="68" t="s">
        <v>880</v>
      </c>
    </row>
    <row r="146" spans="2:6">
      <c r="B146" t="s">
        <v>776</v>
      </c>
      <c r="C146" s="68" t="s">
        <v>777</v>
      </c>
      <c r="D146" s="68" t="s">
        <v>778</v>
      </c>
      <c r="E146" s="68" t="s">
        <v>779</v>
      </c>
      <c r="F146" s="68" t="s">
        <v>878</v>
      </c>
    </row>
    <row r="147" spans="2:6">
      <c r="B147" t="s">
        <v>780</v>
      </c>
      <c r="C147" s="68" t="s">
        <v>781</v>
      </c>
      <c r="D147" s="68" t="s">
        <v>782</v>
      </c>
      <c r="E147" s="68" t="s">
        <v>779</v>
      </c>
      <c r="F147" s="68" t="s">
        <v>878</v>
      </c>
    </row>
    <row r="148" spans="2:6">
      <c r="B148" t="s">
        <v>783</v>
      </c>
      <c r="C148" s="68" t="s">
        <v>784</v>
      </c>
      <c r="D148" s="68" t="s">
        <v>785</v>
      </c>
      <c r="E148" s="68" t="s">
        <v>779</v>
      </c>
      <c r="F148" s="68" t="s">
        <v>878</v>
      </c>
    </row>
    <row r="149" spans="2:6">
      <c r="B149" t="s">
        <v>786</v>
      </c>
      <c r="C149" s="68" t="s">
        <v>594</v>
      </c>
      <c r="D149" s="68" t="s">
        <v>785</v>
      </c>
      <c r="E149" s="68" t="s">
        <v>779</v>
      </c>
      <c r="F149" s="68" t="s">
        <v>878</v>
      </c>
    </row>
    <row r="150" spans="2:6">
      <c r="B150" t="s">
        <v>787</v>
      </c>
      <c r="C150" s="68" t="s">
        <v>514</v>
      </c>
      <c r="D150" s="68" t="s">
        <v>788</v>
      </c>
      <c r="E150" s="68" t="s">
        <v>779</v>
      </c>
      <c r="F150" s="68" t="s">
        <v>878</v>
      </c>
    </row>
    <row r="151" spans="2:6">
      <c r="B151" t="s">
        <v>789</v>
      </c>
      <c r="C151" s="68" t="s">
        <v>790</v>
      </c>
      <c r="D151" s="68" t="s">
        <v>791</v>
      </c>
      <c r="E151" s="68" t="s">
        <v>779</v>
      </c>
      <c r="F151" s="68" t="s">
        <v>878</v>
      </c>
    </row>
    <row r="152" spans="2:6">
      <c r="B152" t="s">
        <v>792</v>
      </c>
      <c r="C152" s="68" t="s">
        <v>793</v>
      </c>
      <c r="D152" s="68" t="s">
        <v>791</v>
      </c>
      <c r="E152" s="68" t="s">
        <v>779</v>
      </c>
      <c r="F152" s="68" t="s">
        <v>878</v>
      </c>
    </row>
    <row r="153" spans="2:6">
      <c r="B153" t="s">
        <v>794</v>
      </c>
      <c r="C153" s="68" t="s">
        <v>795</v>
      </c>
      <c r="D153" s="68" t="s">
        <v>791</v>
      </c>
      <c r="E153" s="68" t="s">
        <v>779</v>
      </c>
      <c r="F153" s="68" t="s">
        <v>878</v>
      </c>
    </row>
    <row r="154" spans="2:6">
      <c r="B154" t="s">
        <v>796</v>
      </c>
      <c r="C154" s="68" t="s">
        <v>797</v>
      </c>
      <c r="D154" s="68" t="s">
        <v>798</v>
      </c>
      <c r="E154" s="68" t="s">
        <v>779</v>
      </c>
      <c r="F154" s="68" t="s">
        <v>878</v>
      </c>
    </row>
    <row r="155" spans="2:6">
      <c r="B155" t="s">
        <v>799</v>
      </c>
      <c r="C155" s="68" t="s">
        <v>800</v>
      </c>
      <c r="D155" s="68" t="s">
        <v>801</v>
      </c>
      <c r="E155" s="68" t="s">
        <v>779</v>
      </c>
      <c r="F155" s="68" t="s">
        <v>878</v>
      </c>
    </row>
    <row r="156" spans="2:6">
      <c r="B156" t="s">
        <v>802</v>
      </c>
      <c r="C156" s="68" t="s">
        <v>803</v>
      </c>
      <c r="D156" s="68" t="s">
        <v>801</v>
      </c>
      <c r="E156" s="68" t="s">
        <v>779</v>
      </c>
      <c r="F156" s="68" t="s">
        <v>878</v>
      </c>
    </row>
    <row r="157" spans="2:6">
      <c r="B157" t="s">
        <v>804</v>
      </c>
      <c r="C157" s="68" t="s">
        <v>805</v>
      </c>
      <c r="D157" s="68" t="s">
        <v>806</v>
      </c>
      <c r="E157" s="68" t="s">
        <v>779</v>
      </c>
      <c r="F157" s="68" t="s">
        <v>878</v>
      </c>
    </row>
    <row r="158" spans="2:6">
      <c r="B158" t="s">
        <v>807</v>
      </c>
      <c r="C158" s="68" t="s">
        <v>808</v>
      </c>
      <c r="D158" s="68" t="s">
        <v>806</v>
      </c>
      <c r="E158" s="68" t="s">
        <v>779</v>
      </c>
      <c r="F158" s="68" t="s">
        <v>878</v>
      </c>
    </row>
    <row r="159" spans="2:6">
      <c r="B159" t="s">
        <v>809</v>
      </c>
      <c r="C159" s="68" t="s">
        <v>810</v>
      </c>
      <c r="D159" s="68" t="s">
        <v>782</v>
      </c>
      <c r="E159" s="68" t="s">
        <v>779</v>
      </c>
      <c r="F159" s="68" t="s">
        <v>878</v>
      </c>
    </row>
    <row r="160" spans="2:6">
      <c r="B160" t="s">
        <v>811</v>
      </c>
      <c r="C160" s="68" t="s">
        <v>812</v>
      </c>
      <c r="D160" s="68" t="s">
        <v>813</v>
      </c>
      <c r="E160" s="68" t="s">
        <v>814</v>
      </c>
      <c r="F160" s="68" t="s">
        <v>888</v>
      </c>
    </row>
    <row r="161" spans="2:6">
      <c r="B161" t="s">
        <v>815</v>
      </c>
      <c r="C161" s="68" t="s">
        <v>816</v>
      </c>
      <c r="D161" s="68" t="s">
        <v>817</v>
      </c>
      <c r="E161" s="68" t="s">
        <v>814</v>
      </c>
      <c r="F161" s="68" t="s">
        <v>884</v>
      </c>
    </row>
    <row r="162" spans="2:6">
      <c r="B162" t="s">
        <v>818</v>
      </c>
      <c r="C162" s="68" t="s">
        <v>819</v>
      </c>
      <c r="D162" s="68" t="s">
        <v>817</v>
      </c>
      <c r="E162" s="68" t="s">
        <v>814</v>
      </c>
      <c r="F162" s="68" t="s">
        <v>884</v>
      </c>
    </row>
    <row r="163" spans="2:6">
      <c r="B163" t="s">
        <v>820</v>
      </c>
      <c r="C163" s="68" t="s">
        <v>821</v>
      </c>
      <c r="D163" s="68" t="s">
        <v>817</v>
      </c>
      <c r="E163" s="68" t="s">
        <v>814</v>
      </c>
      <c r="F163" s="68" t="s">
        <v>884</v>
      </c>
    </row>
    <row r="164" spans="2:6">
      <c r="B164" t="s">
        <v>822</v>
      </c>
      <c r="C164" s="68" t="s">
        <v>823</v>
      </c>
      <c r="D164" s="68" t="s">
        <v>824</v>
      </c>
      <c r="E164" s="68" t="s">
        <v>814</v>
      </c>
      <c r="F164" s="68" t="s">
        <v>884</v>
      </c>
    </row>
    <row r="165" spans="2:6">
      <c r="B165" t="s">
        <v>825</v>
      </c>
      <c r="C165" s="68" t="s">
        <v>826</v>
      </c>
      <c r="D165" s="68" t="s">
        <v>827</v>
      </c>
      <c r="E165" s="68" t="s">
        <v>814</v>
      </c>
      <c r="F165" s="68" t="s">
        <v>888</v>
      </c>
    </row>
    <row r="166" spans="2:6">
      <c r="B166" t="s">
        <v>828</v>
      </c>
      <c r="C166" s="68" t="s">
        <v>469</v>
      </c>
      <c r="D166" s="68" t="s">
        <v>829</v>
      </c>
      <c r="E166" s="68" t="s">
        <v>814</v>
      </c>
      <c r="F166" s="68" t="s">
        <v>888</v>
      </c>
    </row>
    <row r="167" spans="2:6">
      <c r="B167" t="s">
        <v>830</v>
      </c>
      <c r="C167" s="68" t="s">
        <v>648</v>
      </c>
      <c r="D167" s="68" t="s">
        <v>831</v>
      </c>
      <c r="E167" s="68" t="s">
        <v>814</v>
      </c>
      <c r="F167" s="68" t="s">
        <v>884</v>
      </c>
    </row>
    <row r="168" spans="2:6">
      <c r="B168" t="s">
        <v>832</v>
      </c>
      <c r="C168" s="68" t="s">
        <v>833</v>
      </c>
      <c r="D168" s="68" t="s">
        <v>834</v>
      </c>
      <c r="E168" s="68" t="s">
        <v>814</v>
      </c>
      <c r="F168" s="68" t="s">
        <v>888</v>
      </c>
    </row>
    <row r="169" spans="2:6">
      <c r="B169" t="s">
        <v>835</v>
      </c>
      <c r="C169" s="68" t="s">
        <v>836</v>
      </c>
      <c r="D169" s="68" t="s">
        <v>837</v>
      </c>
      <c r="E169" s="68" t="s">
        <v>814</v>
      </c>
      <c r="F169" s="68" t="s">
        <v>888</v>
      </c>
    </row>
    <row r="170" spans="2:6">
      <c r="B170" t="s">
        <v>838</v>
      </c>
      <c r="C170" s="68" t="s">
        <v>771</v>
      </c>
      <c r="D170" s="68" t="s">
        <v>839</v>
      </c>
      <c r="E170" s="68" t="s">
        <v>814</v>
      </c>
      <c r="F170" s="68" t="s">
        <v>888</v>
      </c>
    </row>
    <row r="171" spans="2:6">
      <c r="B171" t="s">
        <v>840</v>
      </c>
      <c r="C171" s="68" t="s">
        <v>504</v>
      </c>
      <c r="D171" s="68" t="s">
        <v>841</v>
      </c>
      <c r="E171" s="68" t="s">
        <v>814</v>
      </c>
      <c r="F171" s="68" t="s">
        <v>884</v>
      </c>
    </row>
    <row r="172" spans="2:6">
      <c r="B172" t="s">
        <v>842</v>
      </c>
      <c r="C172" s="68" t="s">
        <v>843</v>
      </c>
      <c r="D172" s="68" t="s">
        <v>841</v>
      </c>
      <c r="E172" s="68" t="s">
        <v>814</v>
      </c>
      <c r="F172" s="68" t="s">
        <v>888</v>
      </c>
    </row>
    <row r="173" spans="2:6">
      <c r="B173" t="s">
        <v>844</v>
      </c>
      <c r="C173" s="68" t="s">
        <v>845</v>
      </c>
      <c r="D173" s="68" t="s">
        <v>841</v>
      </c>
      <c r="E173" s="68" t="s">
        <v>814</v>
      </c>
      <c r="F173" s="68" t="s">
        <v>884</v>
      </c>
    </row>
    <row r="174" spans="2:6">
      <c r="B174" t="s">
        <v>846</v>
      </c>
      <c r="C174" s="68" t="s">
        <v>453</v>
      </c>
      <c r="D174" s="68" t="s">
        <v>841</v>
      </c>
      <c r="E174" s="68" t="s">
        <v>814</v>
      </c>
      <c r="F174" s="68" t="s">
        <v>884</v>
      </c>
    </row>
    <row r="175" spans="2:6">
      <c r="B175" t="s">
        <v>847</v>
      </c>
      <c r="C175" s="68" t="s">
        <v>640</v>
      </c>
      <c r="D175" s="68" t="s">
        <v>848</v>
      </c>
      <c r="E175" s="68" t="s">
        <v>814</v>
      </c>
      <c r="F175" s="68" t="s">
        <v>888</v>
      </c>
    </row>
    <row r="176" spans="2:6">
      <c r="B176" t="s">
        <v>849</v>
      </c>
      <c r="C176" s="68" t="s">
        <v>850</v>
      </c>
      <c r="D176" s="68" t="s">
        <v>851</v>
      </c>
      <c r="E176" s="68" t="s">
        <v>814</v>
      </c>
      <c r="F176" s="68" t="s">
        <v>888</v>
      </c>
    </row>
    <row r="177" spans="2:6">
      <c r="B177" t="s">
        <v>852</v>
      </c>
      <c r="C177" s="68" t="s">
        <v>853</v>
      </c>
      <c r="D177" s="68" t="s">
        <v>854</v>
      </c>
      <c r="E177" s="68" t="s">
        <v>814</v>
      </c>
      <c r="F177" s="68" t="s">
        <v>884</v>
      </c>
    </row>
    <row r="178" spans="2:6">
      <c r="B178" t="s">
        <v>855</v>
      </c>
      <c r="C178" s="68" t="s">
        <v>856</v>
      </c>
      <c r="D178" s="68" t="s">
        <v>857</v>
      </c>
      <c r="E178" s="68" t="s">
        <v>814</v>
      </c>
      <c r="F178" s="68" t="s">
        <v>888</v>
      </c>
    </row>
    <row r="179" spans="2:6">
      <c r="B179" t="s">
        <v>858</v>
      </c>
      <c r="C179" s="68" t="s">
        <v>859</v>
      </c>
      <c r="D179" s="68" t="s">
        <v>860</v>
      </c>
      <c r="E179" s="68" t="s">
        <v>814</v>
      </c>
      <c r="F179" s="68" t="s">
        <v>888</v>
      </c>
    </row>
    <row r="180" spans="2:6">
      <c r="B180" t="s">
        <v>861</v>
      </c>
      <c r="C180" s="68" t="s">
        <v>862</v>
      </c>
      <c r="D180" s="68" t="s">
        <v>863</v>
      </c>
      <c r="E180" s="68" t="s">
        <v>814</v>
      </c>
      <c r="F180" s="68" t="s">
        <v>888</v>
      </c>
    </row>
    <row r="181" spans="2:6">
      <c r="B181" t="s">
        <v>864</v>
      </c>
      <c r="C181" s="68" t="s">
        <v>494</v>
      </c>
      <c r="D181" s="68" t="s">
        <v>814</v>
      </c>
      <c r="E181" s="68" t="s">
        <v>814</v>
      </c>
      <c r="F181" s="68" t="s">
        <v>884</v>
      </c>
    </row>
    <row r="182" spans="2:6">
      <c r="B182" t="s">
        <v>865</v>
      </c>
      <c r="C182" s="68" t="s">
        <v>866</v>
      </c>
      <c r="D182" s="68" t="s">
        <v>814</v>
      </c>
      <c r="E182" s="68" t="s">
        <v>814</v>
      </c>
      <c r="F182" s="68" t="s">
        <v>884</v>
      </c>
    </row>
    <row r="183" spans="2:6">
      <c r="B183" t="s">
        <v>867</v>
      </c>
      <c r="C183" s="68" t="s">
        <v>868</v>
      </c>
      <c r="D183" s="68" t="s">
        <v>814</v>
      </c>
      <c r="E183" s="68" t="s">
        <v>814</v>
      </c>
      <c r="F183" s="68" t="s">
        <v>884</v>
      </c>
    </row>
    <row r="184" spans="2:6">
      <c r="B184" t="s">
        <v>869</v>
      </c>
      <c r="C184" s="68" t="s">
        <v>870</v>
      </c>
      <c r="D184" s="68" t="s">
        <v>854</v>
      </c>
      <c r="E184" s="68" t="s">
        <v>814</v>
      </c>
      <c r="F184" s="68" t="s">
        <v>884</v>
      </c>
    </row>
    <row r="185" spans="2:6">
      <c r="B185" t="s">
        <v>871</v>
      </c>
      <c r="C185" s="68" t="s">
        <v>872</v>
      </c>
      <c r="D185" s="68" t="s">
        <v>814</v>
      </c>
      <c r="E185" s="68" t="s">
        <v>814</v>
      </c>
      <c r="F185" s="68" t="s">
        <v>884</v>
      </c>
    </row>
    <row r="186" spans="2:6">
      <c r="B186" t="s">
        <v>873</v>
      </c>
      <c r="C186" s="68" t="s">
        <v>874</v>
      </c>
      <c r="D186" s="68" t="s">
        <v>863</v>
      </c>
      <c r="E186" s="68" t="s">
        <v>814</v>
      </c>
      <c r="F186" s="68" t="s">
        <v>888</v>
      </c>
    </row>
    <row r="187" spans="2:6">
      <c r="B187" t="s">
        <v>875</v>
      </c>
      <c r="C187" s="68" t="s">
        <v>876</v>
      </c>
      <c r="D187" s="68" t="s">
        <v>877</v>
      </c>
      <c r="E187" s="68" t="s">
        <v>814</v>
      </c>
      <c r="F187" s="68" t="s">
        <v>888</v>
      </c>
    </row>
    <row r="188" spans="2:6">
      <c r="B188" t="s">
        <v>992</v>
      </c>
      <c r="C188" s="68" t="s">
        <v>1001</v>
      </c>
      <c r="D188" s="68" t="s">
        <v>481</v>
      </c>
      <c r="E188" s="68" t="s">
        <v>481</v>
      </c>
      <c r="F188" s="68" t="s">
        <v>984</v>
      </c>
    </row>
    <row r="189" spans="2:6">
      <c r="B189" t="s">
        <v>993</v>
      </c>
      <c r="C189" s="68" t="s">
        <v>1002</v>
      </c>
      <c r="D189" s="68" t="s">
        <v>502</v>
      </c>
      <c r="E189" s="68" t="s">
        <v>502</v>
      </c>
      <c r="F189" s="68" t="s">
        <v>984</v>
      </c>
    </row>
    <row r="190" spans="2:6">
      <c r="B190" t="s">
        <v>994</v>
      </c>
      <c r="C190" s="68" t="s">
        <v>1003</v>
      </c>
      <c r="D190" s="68" t="s">
        <v>693</v>
      </c>
      <c r="E190" s="68" t="s">
        <v>694</v>
      </c>
      <c r="F190" s="68" t="s">
        <v>984</v>
      </c>
    </row>
    <row r="191" spans="2:6">
      <c r="B191" t="s">
        <v>995</v>
      </c>
      <c r="C191" s="68" t="s">
        <v>1004</v>
      </c>
      <c r="D191" s="68" t="s">
        <v>731</v>
      </c>
      <c r="E191" s="68" t="s">
        <v>731</v>
      </c>
      <c r="F191" s="68" t="s">
        <v>984</v>
      </c>
    </row>
    <row r="192" spans="2:6">
      <c r="B192" t="s">
        <v>996</v>
      </c>
      <c r="C192" s="68" t="s">
        <v>1005</v>
      </c>
      <c r="D192" s="68" t="s">
        <v>1010</v>
      </c>
      <c r="E192" s="68" t="s">
        <v>481</v>
      </c>
      <c r="F192" s="68" t="s">
        <v>984</v>
      </c>
    </row>
    <row r="193" spans="2:6">
      <c r="B193" t="s">
        <v>997</v>
      </c>
      <c r="C193" s="68" t="s">
        <v>1006</v>
      </c>
      <c r="D193" s="68" t="s">
        <v>731</v>
      </c>
      <c r="E193" s="68" t="s">
        <v>731</v>
      </c>
      <c r="F193" s="68" t="s">
        <v>984</v>
      </c>
    </row>
    <row r="194" spans="2:6">
      <c r="B194" t="s">
        <v>998</v>
      </c>
      <c r="C194" s="68" t="s">
        <v>1007</v>
      </c>
      <c r="D194" s="68" t="s">
        <v>814</v>
      </c>
      <c r="E194" s="68" t="s">
        <v>814</v>
      </c>
      <c r="F194" s="68" t="s">
        <v>984</v>
      </c>
    </row>
    <row r="195" spans="2:6">
      <c r="B195" t="s">
        <v>999</v>
      </c>
      <c r="C195" s="68" t="s">
        <v>1008</v>
      </c>
      <c r="D195" s="68" t="s">
        <v>580</v>
      </c>
      <c r="E195" s="68" t="s">
        <v>536</v>
      </c>
      <c r="F195" s="68" t="s">
        <v>984</v>
      </c>
    </row>
    <row r="196" spans="2:6">
      <c r="B196" t="s">
        <v>1000</v>
      </c>
      <c r="C196" s="68" t="s">
        <v>1009</v>
      </c>
      <c r="D196" s="68" t="s">
        <v>814</v>
      </c>
      <c r="E196" s="68" t="s">
        <v>814</v>
      </c>
      <c r="F196" s="68" t="s">
        <v>984</v>
      </c>
    </row>
  </sheetData>
  <sheetProtection algorithmName="SHA-512" hashValue="c4C6Bx282V2/DjSIzqvqEI3K3I89EOajA39HWf8CjcEyaW8KnLYcNmAIBlqmv08sgyFGkR+kV7fDl6CX21nvLw==" saltValue="d7bP9q5xwIWx5YkJWbwa1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7979"/>
    <pageSetUpPr fitToPage="1"/>
  </sheetPr>
  <dimension ref="A1:AM628"/>
  <sheetViews>
    <sheetView zoomScale="110" zoomScaleNormal="110" workbookViewId="0">
      <pane xSplit="2" ySplit="11" topLeftCell="C12" activePane="bottomRight" state="frozen"/>
      <selection pane="topRight" activeCell="C1" sqref="C1"/>
      <selection pane="bottomLeft" activeCell="A11" sqref="A11"/>
      <selection pane="bottomRight" activeCell="G2" sqref="G2"/>
    </sheetView>
  </sheetViews>
  <sheetFormatPr defaultRowHeight="12.75"/>
  <cols>
    <col min="1" max="1" width="7.28515625" customWidth="1"/>
    <col min="2" max="2" width="30" customWidth="1"/>
    <col min="3" max="16" width="10" customWidth="1"/>
    <col min="17" max="17" width="25.7109375" customWidth="1"/>
  </cols>
  <sheetData>
    <row r="1" spans="1:17" ht="15">
      <c r="A1" s="247" t="s">
        <v>348</v>
      </c>
      <c r="B1" s="247"/>
      <c r="C1" s="247"/>
      <c r="D1" s="247"/>
      <c r="E1" s="247"/>
      <c r="F1" s="247"/>
      <c r="G1" s="356" t="str">
        <f>CONCATENATE("JUNE 30", " ",'Drop down options'!B2)</f>
        <v>JUNE 30 2025</v>
      </c>
      <c r="H1" s="357"/>
      <c r="I1" s="357"/>
    </row>
    <row r="2" spans="1:17" ht="15">
      <c r="B2" s="248" t="s">
        <v>122</v>
      </c>
      <c r="C2" s="376" t="str">
        <f>IFERROR(INDEX('Parish Info'!$B$1:$F$196,MATCH(G2,'Parish Info'!$B$1:$B$196,0),MATCH('Data Entry'!B2,'Parish Info'!$B$1:$F$1,0)),"")</f>
        <v/>
      </c>
      <c r="D2" s="377"/>
      <c r="E2" s="377"/>
      <c r="F2" s="250" t="s">
        <v>123</v>
      </c>
      <c r="G2" s="67"/>
      <c r="H2" s="251" t="s">
        <v>351</v>
      </c>
      <c r="I2" s="252" t="str">
        <f>IFERROR(INDEX('Parish Info'!$B$1:$F$196,MATCH($G$2,'Parish Info'!$B$1:$B$196,0),MATCH('Data Entry'!H2,'Parish Info'!$B$1:$F$1,0)),"")</f>
        <v/>
      </c>
      <c r="K2" s="385" t="str">
        <f>'Drop down options'!$D$2</f>
        <v>RETURN TO TABLE OF CONTENTS</v>
      </c>
      <c r="L2" s="385"/>
      <c r="M2" s="385"/>
      <c r="Q2" s="3"/>
    </row>
    <row r="3" spans="1:17" ht="13.5">
      <c r="B3" s="253" t="s">
        <v>125</v>
      </c>
      <c r="C3" s="376" t="str">
        <f>IFERROR(INDEX('Parish Info'!$B$1:$F$196,MATCH($G$2,'Parish Info'!$B$1:$B$196,0),MATCH('Data Entry'!B3,'Parish Info'!$B$1:$F$1,0)),"")</f>
        <v/>
      </c>
      <c r="D3" s="377"/>
      <c r="E3" s="377"/>
      <c r="F3" s="250" t="s">
        <v>986</v>
      </c>
      <c r="G3" s="363" t="str">
        <f>IFERROR(INDEX('Parish Info'!$B$1:$F$196,MATCH($G$2,'Parish Info'!$B$1:$B$196,0),MATCH('Data Entry'!F3,'Parish Info'!$B$1:$F$1,0)),"")</f>
        <v/>
      </c>
      <c r="H3" s="364"/>
      <c r="I3" s="365"/>
    </row>
    <row r="4" spans="1:17" ht="13.5">
      <c r="B4" s="254" t="s">
        <v>126</v>
      </c>
      <c r="C4" s="378"/>
      <c r="D4" s="379"/>
      <c r="E4" s="379"/>
      <c r="F4" s="366"/>
      <c r="G4" s="367"/>
      <c r="H4" s="367"/>
      <c r="I4" s="368"/>
      <c r="Q4" s="3"/>
    </row>
    <row r="5" spans="1:17" ht="13.5">
      <c r="B5" s="253" t="s">
        <v>127</v>
      </c>
      <c r="C5" s="380"/>
      <c r="D5" s="381"/>
      <c r="E5" s="381"/>
      <c r="F5" s="361" t="s">
        <v>124</v>
      </c>
      <c r="G5" s="362"/>
      <c r="H5" s="362"/>
      <c r="I5" s="362"/>
      <c r="Q5" s="3"/>
    </row>
    <row r="6" spans="1:17" ht="13.5">
      <c r="B6" s="253" t="s">
        <v>443</v>
      </c>
      <c r="C6" s="378"/>
      <c r="D6" s="379"/>
      <c r="E6" s="379"/>
      <c r="F6" s="255" t="s">
        <v>353</v>
      </c>
      <c r="G6" s="153">
        <v>0</v>
      </c>
      <c r="H6" s="255" t="s">
        <v>985</v>
      </c>
      <c r="I6" s="154">
        <v>0</v>
      </c>
      <c r="J6" s="251" t="s">
        <v>75</v>
      </c>
      <c r="K6" s="155">
        <v>0</v>
      </c>
    </row>
    <row r="7" spans="1:17" ht="13.5">
      <c r="B7" s="253" t="s">
        <v>412</v>
      </c>
      <c r="C7" s="378"/>
      <c r="D7" s="379"/>
      <c r="E7" s="384"/>
      <c r="F7" s="358" t="s">
        <v>364</v>
      </c>
      <c r="G7" s="359"/>
      <c r="H7" s="359"/>
      <c r="I7" s="360"/>
      <c r="J7" s="371"/>
      <c r="K7" s="372"/>
      <c r="L7" s="372"/>
      <c r="M7" s="372"/>
      <c r="N7" s="372"/>
      <c r="O7" s="372"/>
      <c r="P7" s="373"/>
    </row>
    <row r="8" spans="1:17" ht="13.5">
      <c r="B8" s="256" t="s">
        <v>121</v>
      </c>
      <c r="C8" s="378"/>
      <c r="D8" s="379"/>
      <c r="E8" s="379"/>
      <c r="F8" s="358" t="s">
        <v>366</v>
      </c>
      <c r="G8" s="359"/>
      <c r="H8" s="359"/>
      <c r="I8" s="360"/>
      <c r="J8" s="374"/>
      <c r="K8" s="372"/>
      <c r="L8" s="372"/>
      <c r="M8" s="372"/>
      <c r="N8" s="372"/>
      <c r="O8" s="372"/>
      <c r="P8" s="373"/>
    </row>
    <row r="9" spans="1:17">
      <c r="A9" s="375" t="s">
        <v>62</v>
      </c>
      <c r="B9" s="375"/>
      <c r="C9" s="375"/>
      <c r="D9" s="375"/>
      <c r="E9" s="375"/>
      <c r="F9" s="375"/>
      <c r="G9" s="375"/>
      <c r="H9" s="375"/>
      <c r="I9" s="375"/>
      <c r="J9" s="375"/>
      <c r="K9" s="375"/>
      <c r="L9" s="375"/>
      <c r="M9" s="375"/>
      <c r="N9" s="375"/>
      <c r="O9" s="375"/>
      <c r="P9" s="375"/>
      <c r="Q9" s="3"/>
    </row>
    <row r="10" spans="1:17" ht="25.5">
      <c r="A10" s="382" t="s">
        <v>63</v>
      </c>
      <c r="B10" s="383"/>
      <c r="C10" s="257" t="s">
        <v>1294</v>
      </c>
      <c r="D10" s="257" t="s">
        <v>1295</v>
      </c>
      <c r="E10" s="257" t="s">
        <v>1296</v>
      </c>
      <c r="F10" s="257" t="s">
        <v>1297</v>
      </c>
      <c r="G10" s="257" t="s">
        <v>128</v>
      </c>
      <c r="H10" s="257" t="s">
        <v>1298</v>
      </c>
      <c r="I10" s="257" t="s">
        <v>129</v>
      </c>
      <c r="J10" s="257" t="s">
        <v>1299</v>
      </c>
      <c r="K10" s="369" t="s">
        <v>61</v>
      </c>
      <c r="L10" s="370"/>
      <c r="M10" s="370"/>
      <c r="N10" s="370"/>
      <c r="O10" s="370"/>
      <c r="P10" s="258" t="s">
        <v>130</v>
      </c>
    </row>
    <row r="11" spans="1:17" ht="38.25">
      <c r="A11" s="259" t="s">
        <v>131</v>
      </c>
      <c r="B11" s="259" t="s">
        <v>132</v>
      </c>
      <c r="C11" s="260" t="s">
        <v>133</v>
      </c>
      <c r="D11" s="260" t="s">
        <v>134</v>
      </c>
      <c r="E11" s="260" t="s">
        <v>135</v>
      </c>
      <c r="F11" s="260" t="s">
        <v>136</v>
      </c>
      <c r="G11" s="260" t="s">
        <v>137</v>
      </c>
      <c r="H11" s="260" t="s">
        <v>138</v>
      </c>
      <c r="I11" s="260" t="s">
        <v>139</v>
      </c>
      <c r="J11" s="260" t="s">
        <v>140</v>
      </c>
      <c r="K11" s="260" t="s">
        <v>106</v>
      </c>
      <c r="L11" s="260" t="s">
        <v>97</v>
      </c>
      <c r="M11" s="260" t="s">
        <v>96</v>
      </c>
      <c r="N11" s="261" t="s">
        <v>1026</v>
      </c>
      <c r="O11" s="260" t="s">
        <v>382</v>
      </c>
      <c r="P11" s="262" t="s">
        <v>141</v>
      </c>
      <c r="Q11" s="263" t="s">
        <v>922</v>
      </c>
    </row>
    <row r="12" spans="1:17">
      <c r="A12" s="264"/>
      <c r="B12" s="264"/>
      <c r="C12" s="265"/>
      <c r="D12" s="265"/>
      <c r="E12" s="265"/>
      <c r="F12" s="265"/>
      <c r="G12" s="265"/>
      <c r="H12" s="265"/>
      <c r="I12" s="265"/>
      <c r="J12" s="265"/>
      <c r="K12" s="266"/>
      <c r="L12" s="266"/>
      <c r="M12" s="266"/>
      <c r="N12" s="266"/>
      <c r="O12" s="266"/>
      <c r="P12" s="267"/>
      <c r="Q12" s="246"/>
    </row>
    <row r="13" spans="1:17" ht="13.5">
      <c r="A13" s="268"/>
      <c r="B13" s="269" t="s">
        <v>142</v>
      </c>
      <c r="C13" s="270"/>
      <c r="D13" s="270"/>
      <c r="E13" s="270"/>
      <c r="F13" s="270"/>
      <c r="G13" s="270"/>
      <c r="H13" s="270"/>
      <c r="I13" s="270"/>
      <c r="J13" s="270"/>
      <c r="K13" s="271"/>
      <c r="L13" s="271"/>
      <c r="M13" s="271"/>
      <c r="N13" s="271"/>
      <c r="O13" s="271"/>
      <c r="P13" s="270"/>
      <c r="Q13" s="246"/>
    </row>
    <row r="14" spans="1:17" ht="13.5">
      <c r="A14" s="249" t="s">
        <v>143</v>
      </c>
      <c r="B14" s="249" t="s">
        <v>144</v>
      </c>
      <c r="C14" s="6"/>
      <c r="D14" s="6"/>
      <c r="E14" s="6"/>
      <c r="F14" s="6"/>
      <c r="G14" s="6"/>
      <c r="H14" s="6"/>
      <c r="I14" s="6"/>
      <c r="J14" s="6"/>
      <c r="K14" s="7"/>
      <c r="L14" s="7"/>
      <c r="M14" s="271"/>
      <c r="N14" s="7"/>
      <c r="O14" s="271"/>
      <c r="P14" s="272">
        <f>SUM(C14:L14,N14)</f>
        <v>0</v>
      </c>
      <c r="Q14" s="246"/>
    </row>
    <row r="15" spans="1:17" ht="13.5">
      <c r="A15" s="249" t="s">
        <v>145</v>
      </c>
      <c r="B15" s="249" t="s">
        <v>146</v>
      </c>
      <c r="C15" s="6"/>
      <c r="D15" s="6"/>
      <c r="E15" s="6"/>
      <c r="F15" s="6"/>
      <c r="G15" s="6"/>
      <c r="H15" s="6"/>
      <c r="I15" s="6"/>
      <c r="J15" s="6"/>
      <c r="K15" s="271"/>
      <c r="L15" s="271"/>
      <c r="M15" s="271"/>
      <c r="N15" s="271"/>
      <c r="O15" s="271"/>
      <c r="P15" s="272">
        <f>SUM(C15:J15)</f>
        <v>0</v>
      </c>
      <c r="Q15" s="246"/>
    </row>
    <row r="16" spans="1:17" ht="13.5">
      <c r="A16" s="249" t="s">
        <v>147</v>
      </c>
      <c r="B16" s="249" t="s">
        <v>148</v>
      </c>
      <c r="C16" s="6"/>
      <c r="D16" s="6"/>
      <c r="E16" s="6"/>
      <c r="F16" s="6"/>
      <c r="G16" s="6"/>
      <c r="H16" s="6"/>
      <c r="I16" s="6"/>
      <c r="J16" s="6"/>
      <c r="K16" s="271"/>
      <c r="L16" s="271"/>
      <c r="M16" s="271"/>
      <c r="N16" s="271"/>
      <c r="O16" s="271"/>
      <c r="P16" s="272">
        <f>SUM(C16:J16)</f>
        <v>0</v>
      </c>
      <c r="Q16" s="246"/>
    </row>
    <row r="17" spans="1:17" ht="13.5">
      <c r="A17" s="249" t="s">
        <v>149</v>
      </c>
      <c r="B17" s="249" t="s">
        <v>150</v>
      </c>
      <c r="C17" s="6"/>
      <c r="D17" s="6"/>
      <c r="E17" s="6"/>
      <c r="F17" s="6"/>
      <c r="G17" s="6"/>
      <c r="H17" s="6"/>
      <c r="I17" s="6"/>
      <c r="J17" s="6"/>
      <c r="K17" s="7"/>
      <c r="L17" s="7"/>
      <c r="M17" s="271"/>
      <c r="N17" s="271"/>
      <c r="O17" s="271"/>
      <c r="P17" s="273">
        <f>SUM(C17:L17)</f>
        <v>0</v>
      </c>
      <c r="Q17" s="246"/>
    </row>
    <row r="18" spans="1:17" ht="13.5">
      <c r="A18" s="270"/>
      <c r="B18" s="270"/>
      <c r="C18" s="270"/>
      <c r="D18" s="270"/>
      <c r="E18" s="270"/>
      <c r="F18" s="270"/>
      <c r="G18" s="270"/>
      <c r="H18" s="270"/>
      <c r="I18" s="270"/>
      <c r="J18" s="270"/>
      <c r="K18" s="271"/>
      <c r="L18" s="271"/>
      <c r="M18" s="271"/>
      <c r="N18" s="271"/>
      <c r="O18" s="271"/>
      <c r="P18" s="270"/>
      <c r="Q18" s="246"/>
    </row>
    <row r="19" spans="1:17" ht="13.5">
      <c r="A19" s="268"/>
      <c r="B19" s="269" t="s">
        <v>151</v>
      </c>
      <c r="C19" s="270"/>
      <c r="D19" s="270"/>
      <c r="E19" s="270"/>
      <c r="F19" s="270"/>
      <c r="G19" s="270"/>
      <c r="H19" s="270"/>
      <c r="I19" s="270"/>
      <c r="J19" s="270"/>
      <c r="K19" s="271"/>
      <c r="L19" s="271"/>
      <c r="M19" s="271"/>
      <c r="N19" s="271"/>
      <c r="O19" s="271"/>
      <c r="P19" s="270"/>
      <c r="Q19" s="246"/>
    </row>
    <row r="20" spans="1:17" ht="13.5">
      <c r="A20" s="249" t="s">
        <v>152</v>
      </c>
      <c r="B20" s="249" t="s">
        <v>153</v>
      </c>
      <c r="C20" s="6"/>
      <c r="D20" s="6"/>
      <c r="E20" s="6"/>
      <c r="F20" s="6"/>
      <c r="G20" s="6"/>
      <c r="H20" s="6"/>
      <c r="I20" s="6"/>
      <c r="J20" s="6"/>
      <c r="K20" s="271"/>
      <c r="L20" s="271"/>
      <c r="M20" s="271"/>
      <c r="N20" s="271"/>
      <c r="O20" s="271"/>
      <c r="P20" s="272">
        <f>SUM(C20:J20)</f>
        <v>0</v>
      </c>
      <c r="Q20" s="246"/>
    </row>
    <row r="21" spans="1:17" ht="13.5">
      <c r="A21" s="249" t="s">
        <v>154</v>
      </c>
      <c r="B21" s="249" t="s">
        <v>155</v>
      </c>
      <c r="C21" s="6"/>
      <c r="D21" s="6"/>
      <c r="E21" s="6"/>
      <c r="F21" s="6"/>
      <c r="G21" s="6"/>
      <c r="H21" s="6"/>
      <c r="I21" s="6"/>
      <c r="J21" s="6"/>
      <c r="K21" s="271"/>
      <c r="L21" s="271"/>
      <c r="M21" s="271"/>
      <c r="N21" s="271"/>
      <c r="O21" s="271"/>
      <c r="P21" s="272">
        <f>SUM(C21:J21)</f>
        <v>0</v>
      </c>
      <c r="Q21" s="246"/>
    </row>
    <row r="22" spans="1:17" ht="13.5">
      <c r="A22" s="249" t="s">
        <v>156</v>
      </c>
      <c r="B22" s="249" t="s">
        <v>157</v>
      </c>
      <c r="C22" s="6"/>
      <c r="D22" s="6"/>
      <c r="E22" s="6"/>
      <c r="F22" s="6"/>
      <c r="G22" s="6"/>
      <c r="H22" s="6"/>
      <c r="I22" s="6"/>
      <c r="J22" s="6"/>
      <c r="K22" s="271"/>
      <c r="L22" s="271"/>
      <c r="M22" s="271"/>
      <c r="N22" s="271"/>
      <c r="O22" s="271"/>
      <c r="P22" s="272">
        <f>SUM(C22:J22)</f>
        <v>0</v>
      </c>
      <c r="Q22" s="246"/>
    </row>
    <row r="23" spans="1:17" ht="13.5">
      <c r="A23" s="249" t="s">
        <v>158</v>
      </c>
      <c r="B23" s="249" t="s">
        <v>159</v>
      </c>
      <c r="C23" s="6"/>
      <c r="D23" s="6"/>
      <c r="E23" s="6"/>
      <c r="F23" s="6"/>
      <c r="G23" s="6"/>
      <c r="H23" s="6"/>
      <c r="I23" s="6"/>
      <c r="J23" s="6"/>
      <c r="K23" s="271"/>
      <c r="L23" s="271"/>
      <c r="M23" s="271"/>
      <c r="N23" s="271"/>
      <c r="O23" s="271"/>
      <c r="P23" s="272">
        <f>SUM(C23:J23)</f>
        <v>0</v>
      </c>
      <c r="Q23" s="246"/>
    </row>
    <row r="24" spans="1:17" ht="13.5">
      <c r="A24" s="268"/>
      <c r="B24" s="268"/>
      <c r="C24" s="270"/>
      <c r="D24" s="270"/>
      <c r="E24" s="270"/>
      <c r="F24" s="270"/>
      <c r="G24" s="270"/>
      <c r="H24" s="270"/>
      <c r="I24" s="270"/>
      <c r="J24" s="270"/>
      <c r="K24" s="271"/>
      <c r="L24" s="271"/>
      <c r="M24" s="271"/>
      <c r="N24" s="271"/>
      <c r="O24" s="271"/>
      <c r="P24" s="270"/>
      <c r="Q24" s="246"/>
    </row>
    <row r="25" spans="1:17" ht="13.5">
      <c r="A25" s="268"/>
      <c r="B25" s="269" t="s">
        <v>1014</v>
      </c>
      <c r="C25" s="270"/>
      <c r="D25" s="270"/>
      <c r="E25" s="270"/>
      <c r="F25" s="270"/>
      <c r="G25" s="270"/>
      <c r="H25" s="270"/>
      <c r="I25" s="270"/>
      <c r="J25" s="270"/>
      <c r="K25" s="271"/>
      <c r="L25" s="271"/>
      <c r="M25" s="271"/>
      <c r="N25" s="271"/>
      <c r="O25" s="271"/>
      <c r="P25" s="270"/>
      <c r="Q25" s="246"/>
    </row>
    <row r="26" spans="1:17" ht="13.5">
      <c r="A26" s="249" t="s">
        <v>160</v>
      </c>
      <c r="B26" s="249" t="s">
        <v>161</v>
      </c>
      <c r="C26" s="6"/>
      <c r="D26" s="6"/>
      <c r="E26" s="6"/>
      <c r="F26" s="6"/>
      <c r="G26" s="6"/>
      <c r="H26" s="6"/>
      <c r="I26" s="6"/>
      <c r="J26" s="6"/>
      <c r="K26" s="271"/>
      <c r="L26" s="271"/>
      <c r="M26" s="271"/>
      <c r="N26" s="271"/>
      <c r="O26" s="271"/>
      <c r="P26" s="272">
        <f>SUM(C26:J26)</f>
        <v>0</v>
      </c>
      <c r="Q26" s="246"/>
    </row>
    <row r="27" spans="1:17" ht="13.5">
      <c r="A27" s="249" t="s">
        <v>162</v>
      </c>
      <c r="B27" s="249" t="s">
        <v>381</v>
      </c>
      <c r="C27" s="6"/>
      <c r="D27" s="6"/>
      <c r="E27" s="6"/>
      <c r="F27" s="6"/>
      <c r="G27" s="6"/>
      <c r="H27" s="6"/>
      <c r="I27" s="6"/>
      <c r="J27" s="6"/>
      <c r="K27" s="271"/>
      <c r="L27" s="271"/>
      <c r="M27" s="271"/>
      <c r="N27" s="271"/>
      <c r="O27" s="271"/>
      <c r="P27" s="272">
        <f>SUM(C27:J27)</f>
        <v>0</v>
      </c>
      <c r="Q27" s="246"/>
    </row>
    <row r="28" spans="1:17" ht="13.5">
      <c r="A28" s="249" t="s">
        <v>163</v>
      </c>
      <c r="B28" s="249" t="s">
        <v>164</v>
      </c>
      <c r="C28" s="6"/>
      <c r="D28" s="6"/>
      <c r="E28" s="6"/>
      <c r="F28" s="6"/>
      <c r="G28" s="6"/>
      <c r="H28" s="6"/>
      <c r="I28" s="6"/>
      <c r="J28" s="6"/>
      <c r="K28" s="271"/>
      <c r="L28" s="271"/>
      <c r="M28" s="271"/>
      <c r="N28" s="271"/>
      <c r="O28" s="271"/>
      <c r="P28" s="272">
        <f>SUM(C28:J28)</f>
        <v>0</v>
      </c>
      <c r="Q28" s="246"/>
    </row>
    <row r="29" spans="1:17" ht="13.5">
      <c r="A29" s="249" t="s">
        <v>165</v>
      </c>
      <c r="B29" s="249" t="s">
        <v>166</v>
      </c>
      <c r="C29" s="6"/>
      <c r="D29" s="6"/>
      <c r="E29" s="6"/>
      <c r="F29" s="6"/>
      <c r="G29" s="6"/>
      <c r="H29" s="6"/>
      <c r="I29" s="6"/>
      <c r="J29" s="6"/>
      <c r="K29" s="271"/>
      <c r="L29" s="271"/>
      <c r="M29" s="271"/>
      <c r="N29" s="271"/>
      <c r="O29" s="271"/>
      <c r="P29" s="272">
        <f>SUM(C29:J29)</f>
        <v>0</v>
      </c>
      <c r="Q29" s="246"/>
    </row>
    <row r="30" spans="1:17" ht="13.5">
      <c r="A30" s="268"/>
      <c r="B30" s="268"/>
      <c r="C30" s="270"/>
      <c r="D30" s="270"/>
      <c r="E30" s="270"/>
      <c r="F30" s="270"/>
      <c r="G30" s="270"/>
      <c r="H30" s="270"/>
      <c r="I30" s="270"/>
      <c r="J30" s="270"/>
      <c r="K30" s="271"/>
      <c r="L30" s="271"/>
      <c r="M30" s="271"/>
      <c r="N30" s="271"/>
      <c r="O30" s="271"/>
      <c r="P30" s="270"/>
      <c r="Q30" s="246"/>
    </row>
    <row r="31" spans="1:17" ht="13.5">
      <c r="A31" s="268"/>
      <c r="B31" s="269" t="s">
        <v>167</v>
      </c>
      <c r="C31" s="270"/>
      <c r="D31" s="270"/>
      <c r="E31" s="270"/>
      <c r="F31" s="270"/>
      <c r="G31" s="270"/>
      <c r="H31" s="270"/>
      <c r="I31" s="270"/>
      <c r="J31" s="270"/>
      <c r="K31" s="271"/>
      <c r="L31" s="271"/>
      <c r="M31" s="271"/>
      <c r="N31" s="271"/>
      <c r="O31" s="271"/>
      <c r="P31" s="270"/>
      <c r="Q31" s="246"/>
    </row>
    <row r="32" spans="1:17" ht="13.5">
      <c r="A32" s="249" t="s">
        <v>168</v>
      </c>
      <c r="B32" s="249" t="s">
        <v>169</v>
      </c>
      <c r="C32" s="6"/>
      <c r="D32" s="6"/>
      <c r="E32" s="6"/>
      <c r="F32" s="6"/>
      <c r="G32" s="6"/>
      <c r="H32" s="6"/>
      <c r="I32" s="6"/>
      <c r="J32" s="6"/>
      <c r="K32" s="271"/>
      <c r="L32" s="271"/>
      <c r="M32" s="271"/>
      <c r="N32" s="271"/>
      <c r="O32" s="271"/>
      <c r="P32" s="272">
        <f>SUM(C32:J32)</f>
        <v>0</v>
      </c>
      <c r="Q32" s="246"/>
    </row>
    <row r="33" spans="1:17" ht="13.5">
      <c r="A33" s="249" t="s">
        <v>170</v>
      </c>
      <c r="B33" s="249" t="s">
        <v>171</v>
      </c>
      <c r="C33" s="6"/>
      <c r="D33" s="6"/>
      <c r="E33" s="6"/>
      <c r="F33" s="6"/>
      <c r="G33" s="6"/>
      <c r="H33" s="6"/>
      <c r="I33" s="6"/>
      <c r="J33" s="6"/>
      <c r="K33" s="271"/>
      <c r="L33" s="271"/>
      <c r="M33" s="271"/>
      <c r="N33" s="271"/>
      <c r="O33" s="271"/>
      <c r="P33" s="272">
        <f>SUM(C33:J33)</f>
        <v>0</v>
      </c>
      <c r="Q33" s="246"/>
    </row>
    <row r="34" spans="1:17" ht="13.5">
      <c r="A34" s="249" t="s">
        <v>172</v>
      </c>
      <c r="B34" s="249" t="s">
        <v>173</v>
      </c>
      <c r="C34" s="6"/>
      <c r="D34" s="6"/>
      <c r="E34" s="6"/>
      <c r="F34" s="6"/>
      <c r="G34" s="6"/>
      <c r="H34" s="6"/>
      <c r="I34" s="6"/>
      <c r="J34" s="6"/>
      <c r="K34" s="271"/>
      <c r="L34" s="271"/>
      <c r="M34" s="271"/>
      <c r="N34" s="271"/>
      <c r="O34" s="271"/>
      <c r="P34" s="272">
        <f>SUM(C34:J34)</f>
        <v>0</v>
      </c>
      <c r="Q34" s="246"/>
    </row>
    <row r="35" spans="1:17" ht="13.5">
      <c r="A35" s="249" t="s">
        <v>174</v>
      </c>
      <c r="B35" s="249" t="s">
        <v>175</v>
      </c>
      <c r="C35" s="6"/>
      <c r="D35" s="6"/>
      <c r="E35" s="6"/>
      <c r="F35" s="6"/>
      <c r="G35" s="6"/>
      <c r="H35" s="6"/>
      <c r="I35" s="6"/>
      <c r="J35" s="6"/>
      <c r="K35" s="271"/>
      <c r="L35" s="271"/>
      <c r="M35" s="271"/>
      <c r="N35" s="271"/>
      <c r="O35" s="271"/>
      <c r="P35" s="272">
        <f>SUM(C35:J35)</f>
        <v>0</v>
      </c>
      <c r="Q35" s="246"/>
    </row>
    <row r="36" spans="1:17" ht="13.5">
      <c r="A36" s="268"/>
      <c r="B36" s="268"/>
      <c r="C36" s="270"/>
      <c r="D36" s="270"/>
      <c r="E36" s="270"/>
      <c r="F36" s="270"/>
      <c r="G36" s="270"/>
      <c r="H36" s="270"/>
      <c r="I36" s="270"/>
      <c r="J36" s="270"/>
      <c r="K36" s="271"/>
      <c r="L36" s="271"/>
      <c r="M36" s="271"/>
      <c r="N36" s="271"/>
      <c r="O36" s="271"/>
      <c r="P36" s="270"/>
      <c r="Q36" s="246"/>
    </row>
    <row r="37" spans="1:17" ht="13.5">
      <c r="A37" s="268"/>
      <c r="B37" s="269" t="s">
        <v>1015</v>
      </c>
      <c r="C37" s="270"/>
      <c r="D37" s="270"/>
      <c r="E37" s="270"/>
      <c r="F37" s="270"/>
      <c r="G37" s="270"/>
      <c r="H37" s="270"/>
      <c r="I37" s="270"/>
      <c r="J37" s="270"/>
      <c r="K37" s="271"/>
      <c r="L37" s="271"/>
      <c r="M37" s="271"/>
      <c r="N37" s="271"/>
      <c r="O37" s="271"/>
      <c r="P37" s="270"/>
      <c r="Q37" s="246"/>
    </row>
    <row r="38" spans="1:17" ht="13.5">
      <c r="A38" s="249" t="s">
        <v>176</v>
      </c>
      <c r="B38" s="249" t="s">
        <v>1016</v>
      </c>
      <c r="C38" s="6"/>
      <c r="D38" s="6"/>
      <c r="E38" s="6"/>
      <c r="F38" s="6"/>
      <c r="G38" s="6"/>
      <c r="H38" s="6"/>
      <c r="I38" s="6"/>
      <c r="J38" s="6"/>
      <c r="K38" s="271"/>
      <c r="L38" s="271"/>
      <c r="M38" s="271"/>
      <c r="N38" s="271"/>
      <c r="O38" s="271"/>
      <c r="P38" s="272">
        <f>SUM(C38:J38)</f>
        <v>0</v>
      </c>
      <c r="Q38" s="246"/>
    </row>
    <row r="39" spans="1:17" ht="13.5">
      <c r="A39" s="249" t="s">
        <v>177</v>
      </c>
      <c r="B39" s="249" t="s">
        <v>1017</v>
      </c>
      <c r="C39" s="6"/>
      <c r="D39" s="6"/>
      <c r="E39" s="6"/>
      <c r="F39" s="6"/>
      <c r="G39" s="6"/>
      <c r="H39" s="6"/>
      <c r="I39" s="6"/>
      <c r="J39" s="6"/>
      <c r="K39" s="271"/>
      <c r="L39" s="271"/>
      <c r="M39" s="271"/>
      <c r="N39" s="271"/>
      <c r="O39" s="271"/>
      <c r="P39" s="272">
        <f>SUM(C39:J39)</f>
        <v>0</v>
      </c>
      <c r="Q39" s="246"/>
    </row>
    <row r="40" spans="1:17" ht="13.5">
      <c r="A40" s="249" t="s">
        <v>178</v>
      </c>
      <c r="B40" s="249" t="s">
        <v>179</v>
      </c>
      <c r="C40" s="6"/>
      <c r="D40" s="6"/>
      <c r="E40" s="6"/>
      <c r="F40" s="6"/>
      <c r="G40" s="6"/>
      <c r="H40" s="6"/>
      <c r="I40" s="6"/>
      <c r="J40" s="6"/>
      <c r="K40" s="271"/>
      <c r="L40" s="271"/>
      <c r="M40" s="271"/>
      <c r="N40" s="271"/>
      <c r="O40" s="271"/>
      <c r="P40" s="272">
        <f>SUM(C40:J40)</f>
        <v>0</v>
      </c>
      <c r="Q40" s="246"/>
    </row>
    <row r="41" spans="1:17" ht="13.5">
      <c r="A41" s="268"/>
      <c r="B41" s="268"/>
      <c r="C41" s="270"/>
      <c r="D41" s="270"/>
      <c r="E41" s="270"/>
      <c r="F41" s="270"/>
      <c r="G41" s="270"/>
      <c r="H41" s="270"/>
      <c r="I41" s="270"/>
      <c r="J41" s="270"/>
      <c r="K41" s="271"/>
      <c r="L41" s="271"/>
      <c r="M41" s="271"/>
      <c r="N41" s="271"/>
      <c r="O41" s="271"/>
      <c r="P41" s="270"/>
      <c r="Q41" s="246"/>
    </row>
    <row r="42" spans="1:17" ht="13.5">
      <c r="A42" s="268"/>
      <c r="B42" s="269" t="s">
        <v>180</v>
      </c>
      <c r="C42" s="270"/>
      <c r="D42" s="270"/>
      <c r="E42" s="270"/>
      <c r="F42" s="270"/>
      <c r="G42" s="270"/>
      <c r="H42" s="270"/>
      <c r="I42" s="270"/>
      <c r="J42" s="270"/>
      <c r="K42" s="271"/>
      <c r="L42" s="271"/>
      <c r="M42" s="271"/>
      <c r="N42" s="271"/>
      <c r="O42" s="271"/>
      <c r="P42" s="270"/>
      <c r="Q42" s="246"/>
    </row>
    <row r="43" spans="1:17" ht="13.5">
      <c r="A43" s="274" t="s">
        <v>181</v>
      </c>
      <c r="B43" s="249" t="s">
        <v>182</v>
      </c>
      <c r="C43" s="270"/>
      <c r="D43" s="270"/>
      <c r="E43" s="6"/>
      <c r="F43" s="270"/>
      <c r="G43" s="6"/>
      <c r="H43" s="270"/>
      <c r="I43" s="270"/>
      <c r="J43" s="270"/>
      <c r="K43" s="7"/>
      <c r="L43" s="271"/>
      <c r="M43" s="271"/>
      <c r="N43" s="271"/>
      <c r="O43" s="271"/>
      <c r="P43" s="272">
        <f t="shared" ref="P43:P50" si="0">SUM(E43,G43,K43)</f>
        <v>0</v>
      </c>
      <c r="Q43" s="246"/>
    </row>
    <row r="44" spans="1:17" ht="13.5">
      <c r="A44" s="274" t="s">
        <v>183</v>
      </c>
      <c r="B44" s="249" t="s">
        <v>184</v>
      </c>
      <c r="C44" s="270"/>
      <c r="D44" s="270"/>
      <c r="E44" s="6"/>
      <c r="F44" s="270"/>
      <c r="G44" s="6"/>
      <c r="H44" s="270"/>
      <c r="I44" s="270"/>
      <c r="J44" s="270"/>
      <c r="K44" s="7"/>
      <c r="L44" s="271"/>
      <c r="M44" s="271"/>
      <c r="N44" s="271"/>
      <c r="O44" s="271"/>
      <c r="P44" s="272">
        <f t="shared" si="0"/>
        <v>0</v>
      </c>
      <c r="Q44" s="246"/>
    </row>
    <row r="45" spans="1:17" ht="13.5">
      <c r="A45" s="274" t="s">
        <v>185</v>
      </c>
      <c r="B45" s="249" t="s">
        <v>186</v>
      </c>
      <c r="C45" s="270"/>
      <c r="D45" s="270"/>
      <c r="E45" s="6"/>
      <c r="F45" s="270"/>
      <c r="G45" s="6"/>
      <c r="H45" s="270"/>
      <c r="I45" s="270"/>
      <c r="J45" s="270"/>
      <c r="K45" s="7"/>
      <c r="L45" s="271"/>
      <c r="M45" s="271"/>
      <c r="N45" s="271"/>
      <c r="O45" s="271"/>
      <c r="P45" s="272">
        <f t="shared" si="0"/>
        <v>0</v>
      </c>
      <c r="Q45" s="246"/>
    </row>
    <row r="46" spans="1:17" ht="13.5">
      <c r="A46" s="274" t="s">
        <v>187</v>
      </c>
      <c r="B46" s="249" t="s">
        <v>188</v>
      </c>
      <c r="C46" s="270"/>
      <c r="D46" s="270"/>
      <c r="E46" s="6"/>
      <c r="F46" s="270"/>
      <c r="G46" s="6"/>
      <c r="H46" s="270"/>
      <c r="I46" s="270"/>
      <c r="J46" s="270"/>
      <c r="K46" s="7"/>
      <c r="L46" s="271"/>
      <c r="M46" s="271"/>
      <c r="N46" s="271"/>
      <c r="O46" s="271"/>
      <c r="P46" s="272">
        <f t="shared" si="0"/>
        <v>0</v>
      </c>
      <c r="Q46" s="246"/>
    </row>
    <row r="47" spans="1:17" ht="13.5">
      <c r="A47" s="274" t="s">
        <v>189</v>
      </c>
      <c r="B47" s="249" t="s">
        <v>190</v>
      </c>
      <c r="C47" s="270"/>
      <c r="D47" s="270"/>
      <c r="E47" s="6"/>
      <c r="F47" s="270"/>
      <c r="G47" s="6"/>
      <c r="H47" s="270"/>
      <c r="I47" s="270"/>
      <c r="J47" s="270"/>
      <c r="K47" s="7"/>
      <c r="L47" s="271"/>
      <c r="M47" s="271"/>
      <c r="N47" s="271"/>
      <c r="O47" s="271"/>
      <c r="P47" s="272">
        <f t="shared" si="0"/>
        <v>0</v>
      </c>
      <c r="Q47" s="246"/>
    </row>
    <row r="48" spans="1:17" ht="13.5">
      <c r="A48" s="274" t="s">
        <v>191</v>
      </c>
      <c r="B48" s="249" t="s">
        <v>192</v>
      </c>
      <c r="C48" s="270"/>
      <c r="D48" s="270"/>
      <c r="E48" s="6"/>
      <c r="F48" s="270"/>
      <c r="G48" s="6"/>
      <c r="H48" s="270"/>
      <c r="I48" s="270"/>
      <c r="J48" s="270"/>
      <c r="K48" s="7"/>
      <c r="L48" s="271"/>
      <c r="M48" s="271"/>
      <c r="N48" s="271"/>
      <c r="O48" s="271"/>
      <c r="P48" s="272">
        <f t="shared" si="0"/>
        <v>0</v>
      </c>
      <c r="Q48" s="246"/>
    </row>
    <row r="49" spans="1:17" ht="13.5">
      <c r="A49" s="249" t="s">
        <v>1019</v>
      </c>
      <c r="B49" s="249" t="s">
        <v>193</v>
      </c>
      <c r="C49" s="270"/>
      <c r="D49" s="270"/>
      <c r="E49" s="6"/>
      <c r="F49" s="270"/>
      <c r="G49" s="6"/>
      <c r="H49" s="270"/>
      <c r="I49" s="270"/>
      <c r="J49" s="270"/>
      <c r="K49" s="7"/>
      <c r="L49" s="271"/>
      <c r="M49" s="271"/>
      <c r="N49" s="271"/>
      <c r="O49" s="271"/>
      <c r="P49" s="272">
        <f t="shared" si="0"/>
        <v>0</v>
      </c>
      <c r="Q49" s="246"/>
    </row>
    <row r="50" spans="1:17" ht="13.5">
      <c r="A50" s="274" t="s">
        <v>1018</v>
      </c>
      <c r="B50" s="249" t="s">
        <v>1020</v>
      </c>
      <c r="C50" s="270"/>
      <c r="D50" s="270"/>
      <c r="E50" s="6"/>
      <c r="F50" s="270"/>
      <c r="G50" s="6"/>
      <c r="H50" s="270"/>
      <c r="I50" s="270"/>
      <c r="J50" s="270"/>
      <c r="K50" s="7"/>
      <c r="L50" s="271"/>
      <c r="M50" s="271"/>
      <c r="N50" s="271"/>
      <c r="O50" s="271"/>
      <c r="P50" s="272">
        <f t="shared" si="0"/>
        <v>0</v>
      </c>
      <c r="Q50" s="246"/>
    </row>
    <row r="51" spans="1:17" ht="13.5">
      <c r="A51" s="268"/>
      <c r="B51" s="268"/>
      <c r="C51" s="270"/>
      <c r="D51" s="270"/>
      <c r="E51" s="270"/>
      <c r="F51" s="270"/>
      <c r="G51" s="270"/>
      <c r="H51" s="270"/>
      <c r="I51" s="270"/>
      <c r="J51" s="270"/>
      <c r="K51" s="271"/>
      <c r="L51" s="271"/>
      <c r="M51" s="271"/>
      <c r="N51" s="271"/>
      <c r="O51" s="271"/>
      <c r="P51" s="270"/>
      <c r="Q51" s="246"/>
    </row>
    <row r="52" spans="1:17" ht="13.5">
      <c r="A52" s="268"/>
      <c r="B52" s="269" t="s">
        <v>1021</v>
      </c>
      <c r="C52" s="270"/>
      <c r="D52" s="270"/>
      <c r="E52" s="270"/>
      <c r="F52" s="270"/>
      <c r="G52" s="270"/>
      <c r="H52" s="270"/>
      <c r="I52" s="270"/>
      <c r="J52" s="270"/>
      <c r="K52" s="271"/>
      <c r="L52" s="271"/>
      <c r="M52" s="271"/>
      <c r="N52" s="271"/>
      <c r="O52" s="271"/>
      <c r="P52" s="270"/>
      <c r="Q52" s="246"/>
    </row>
    <row r="53" spans="1:17" ht="13.5">
      <c r="A53" s="249" t="s">
        <v>194</v>
      </c>
      <c r="B53" s="249" t="s">
        <v>1022</v>
      </c>
      <c r="C53" s="270"/>
      <c r="D53" s="270"/>
      <c r="E53" s="270"/>
      <c r="F53" s="270"/>
      <c r="G53" s="270"/>
      <c r="H53" s="270"/>
      <c r="I53" s="270"/>
      <c r="J53" s="270"/>
      <c r="K53" s="271"/>
      <c r="L53" s="7"/>
      <c r="M53" s="271"/>
      <c r="N53" s="271"/>
      <c r="O53" s="271"/>
      <c r="P53" s="272">
        <f>L53</f>
        <v>0</v>
      </c>
      <c r="Q53" s="246"/>
    </row>
    <row r="54" spans="1:17" ht="13.5">
      <c r="A54" s="275" t="s">
        <v>80</v>
      </c>
      <c r="B54" s="275" t="s">
        <v>81</v>
      </c>
      <c r="C54" s="270"/>
      <c r="D54" s="270"/>
      <c r="E54" s="270"/>
      <c r="F54" s="270"/>
      <c r="G54" s="270"/>
      <c r="H54" s="270"/>
      <c r="I54" s="270"/>
      <c r="J54" s="270"/>
      <c r="K54" s="271"/>
      <c r="L54" s="271"/>
      <c r="M54" s="7"/>
      <c r="N54" s="271"/>
      <c r="O54" s="271"/>
      <c r="P54" s="272">
        <f>M54</f>
        <v>0</v>
      </c>
      <c r="Q54" s="246"/>
    </row>
    <row r="55" spans="1:17" ht="13.5">
      <c r="A55" s="249" t="s">
        <v>195</v>
      </c>
      <c r="B55" s="249" t="s">
        <v>1023</v>
      </c>
      <c r="C55" s="270"/>
      <c r="D55" s="270"/>
      <c r="E55" s="270"/>
      <c r="F55" s="270"/>
      <c r="G55" s="270"/>
      <c r="H55" s="270"/>
      <c r="I55" s="270"/>
      <c r="J55" s="270"/>
      <c r="K55" s="7"/>
      <c r="L55" s="7"/>
      <c r="M55" s="271"/>
      <c r="N55" s="271"/>
      <c r="O55" s="271"/>
      <c r="P55" s="272">
        <f>SUM(K55:L55)</f>
        <v>0</v>
      </c>
      <c r="Q55" s="246"/>
    </row>
    <row r="56" spans="1:17" ht="13.5">
      <c r="A56" s="249" t="s">
        <v>82</v>
      </c>
      <c r="B56" s="249" t="s">
        <v>83</v>
      </c>
      <c r="C56" s="270"/>
      <c r="D56" s="270"/>
      <c r="E56" s="270"/>
      <c r="F56" s="270"/>
      <c r="G56" s="270"/>
      <c r="H56" s="270"/>
      <c r="I56" s="270"/>
      <c r="J56" s="270"/>
      <c r="K56" s="271"/>
      <c r="L56" s="271"/>
      <c r="M56" s="7"/>
      <c r="N56" s="271"/>
      <c r="O56" s="271"/>
      <c r="P56" s="272">
        <f>M56</f>
        <v>0</v>
      </c>
      <c r="Q56" s="246"/>
    </row>
    <row r="57" spans="1:17" ht="13.5">
      <c r="A57" s="249" t="s">
        <v>82</v>
      </c>
      <c r="B57" s="249" t="s">
        <v>404</v>
      </c>
      <c r="C57" s="270"/>
      <c r="D57" s="270"/>
      <c r="E57" s="270"/>
      <c r="F57" s="270"/>
      <c r="G57" s="270"/>
      <c r="H57" s="270"/>
      <c r="I57" s="270"/>
      <c r="J57" s="270"/>
      <c r="K57" s="271"/>
      <c r="L57" s="271"/>
      <c r="M57" s="271"/>
      <c r="N57" s="7"/>
      <c r="O57" s="271"/>
      <c r="P57" s="272">
        <f>N57</f>
        <v>0</v>
      </c>
      <c r="Q57" s="246"/>
    </row>
    <row r="58" spans="1:17" ht="13.5">
      <c r="A58" s="249" t="s">
        <v>1024</v>
      </c>
      <c r="B58" s="249" t="s">
        <v>1025</v>
      </c>
      <c r="C58" s="270"/>
      <c r="D58" s="270"/>
      <c r="E58" s="270"/>
      <c r="F58" s="270"/>
      <c r="G58" s="270"/>
      <c r="H58" s="270"/>
      <c r="I58" s="270"/>
      <c r="J58" s="270"/>
      <c r="K58" s="271"/>
      <c r="L58" s="7"/>
      <c r="M58" s="271"/>
      <c r="N58" s="271"/>
      <c r="O58" s="271"/>
      <c r="P58" s="272">
        <f>L58</f>
        <v>0</v>
      </c>
      <c r="Q58" s="246"/>
    </row>
    <row r="59" spans="1:17" ht="13.5">
      <c r="A59" s="249" t="s">
        <v>84</v>
      </c>
      <c r="B59" s="249" t="s">
        <v>85</v>
      </c>
      <c r="C59" s="270"/>
      <c r="D59" s="270"/>
      <c r="E59" s="270"/>
      <c r="F59" s="270"/>
      <c r="G59" s="270"/>
      <c r="H59" s="270"/>
      <c r="I59" s="270"/>
      <c r="J59" s="270"/>
      <c r="K59" s="271"/>
      <c r="L59" s="271"/>
      <c r="M59" s="7"/>
      <c r="N59" s="271"/>
      <c r="O59" s="271"/>
      <c r="P59" s="272">
        <f>M59</f>
        <v>0</v>
      </c>
      <c r="Q59" s="246"/>
    </row>
    <row r="60" spans="1:17" ht="13.5">
      <c r="A60" s="264"/>
      <c r="B60" s="264"/>
      <c r="C60" s="270"/>
      <c r="D60" s="270"/>
      <c r="E60" s="270"/>
      <c r="F60" s="270"/>
      <c r="G60" s="270"/>
      <c r="H60" s="270"/>
      <c r="I60" s="270"/>
      <c r="J60" s="270"/>
      <c r="K60" s="271"/>
      <c r="L60" s="271"/>
      <c r="M60" s="271"/>
      <c r="N60" s="271"/>
      <c r="O60" s="271"/>
      <c r="P60" s="270"/>
      <c r="Q60" s="246"/>
    </row>
    <row r="61" spans="1:17" ht="13.5">
      <c r="A61" s="276"/>
      <c r="B61" s="277" t="s">
        <v>196</v>
      </c>
      <c r="C61" s="272">
        <f>SUM(C14:C17,C20:C23,C26:C29,C32:C35,C38:C40)</f>
        <v>0</v>
      </c>
      <c r="D61" s="272">
        <f>SUM(D14:D17,D20:D23,D26:D29,D32:D35,D38:D40)</f>
        <v>0</v>
      </c>
      <c r="E61" s="272">
        <f>SUM(E14:E17,E20:E23,E26:E29,E32:E35,E38:E40,E43:E50)</f>
        <v>0</v>
      </c>
      <c r="F61" s="272">
        <f>SUM(F14:F17,F20:F23,F26:F29,F32:F35,F38:F40)</f>
        <v>0</v>
      </c>
      <c r="G61" s="272">
        <f>SUM(G14:G17,G20:G23,G26:G29,G32:G35,G38:G40,G43:G50)</f>
        <v>0</v>
      </c>
      <c r="H61" s="272">
        <f>SUM(H14:H17,H20:H23,H26:H29,H32:H35,H38:H40)</f>
        <v>0</v>
      </c>
      <c r="I61" s="272">
        <f>SUM(I14:I17,I20:I23,I26:I29,I32:I35,I38:I40)</f>
        <v>0</v>
      </c>
      <c r="J61" s="272">
        <f>SUM(J14:J17,J20:J23,J26:J29,J32:J35,J38:J40)</f>
        <v>0</v>
      </c>
      <c r="K61" s="272">
        <f>SUM(K14,K17,K43:K50,K55)</f>
        <v>0</v>
      </c>
      <c r="L61" s="272">
        <f>SUM(L14,L17,L53,L55,L58)</f>
        <v>0</v>
      </c>
      <c r="M61" s="272">
        <f>SUM(M54,M56,M59)</f>
        <v>0</v>
      </c>
      <c r="N61" s="272">
        <f>SUM(N14,N57)</f>
        <v>0</v>
      </c>
      <c r="O61" s="272">
        <v>0</v>
      </c>
      <c r="P61" s="272">
        <f>SUM(P14:P17,P20:P23,P26:P29,P32:P35,P38:P40,P43:P50,P53:P59)</f>
        <v>0</v>
      </c>
      <c r="Q61" s="246"/>
    </row>
    <row r="62" spans="1:17" ht="13.5">
      <c r="A62" s="264"/>
      <c r="B62" s="264"/>
      <c r="C62" s="270"/>
      <c r="D62" s="270"/>
      <c r="E62" s="270"/>
      <c r="F62" s="270"/>
      <c r="G62" s="270"/>
      <c r="H62" s="270"/>
      <c r="I62" s="270"/>
      <c r="J62" s="270"/>
      <c r="K62" s="271"/>
      <c r="L62" s="271"/>
      <c r="M62" s="271"/>
      <c r="N62" s="271"/>
      <c r="O62" s="271"/>
      <c r="P62" s="270"/>
      <c r="Q62" s="246"/>
    </row>
    <row r="63" spans="1:17" ht="13.5">
      <c r="A63" s="268"/>
      <c r="B63" s="268"/>
      <c r="C63" s="270"/>
      <c r="D63" s="270"/>
      <c r="E63" s="270"/>
      <c r="F63" s="270"/>
      <c r="G63" s="270"/>
      <c r="H63" s="270"/>
      <c r="I63" s="270"/>
      <c r="J63" s="270"/>
      <c r="K63" s="271"/>
      <c r="L63" s="271"/>
      <c r="M63" s="271"/>
      <c r="N63" s="271"/>
      <c r="O63" s="271"/>
      <c r="P63" s="270"/>
      <c r="Q63" s="246"/>
    </row>
    <row r="64" spans="1:17" ht="13.5">
      <c r="A64" s="268"/>
      <c r="B64" s="269" t="s">
        <v>197</v>
      </c>
      <c r="C64" s="270"/>
      <c r="D64" s="270"/>
      <c r="E64" s="270"/>
      <c r="F64" s="270"/>
      <c r="G64" s="270"/>
      <c r="H64" s="270"/>
      <c r="I64" s="270"/>
      <c r="J64" s="270"/>
      <c r="K64" s="271"/>
      <c r="L64" s="271"/>
      <c r="M64" s="271"/>
      <c r="N64" s="271"/>
      <c r="O64" s="271"/>
      <c r="P64" s="270"/>
      <c r="Q64" s="246"/>
    </row>
    <row r="65" spans="1:17" ht="13.5">
      <c r="A65" s="249" t="s">
        <v>86</v>
      </c>
      <c r="B65" s="249" t="s">
        <v>87</v>
      </c>
      <c r="C65" s="6"/>
      <c r="D65" s="6"/>
      <c r="E65" s="6"/>
      <c r="F65" s="6"/>
      <c r="G65" s="6"/>
      <c r="H65" s="6"/>
      <c r="I65" s="6"/>
      <c r="J65" s="6"/>
      <c r="K65" s="271"/>
      <c r="L65" s="271"/>
      <c r="M65" s="271"/>
      <c r="N65" s="271"/>
      <c r="O65" s="271"/>
      <c r="P65" s="272">
        <f>SUM(C65:J65)</f>
        <v>0</v>
      </c>
      <c r="Q65" s="246"/>
    </row>
    <row r="66" spans="1:17" ht="13.5">
      <c r="A66" s="249" t="s">
        <v>198</v>
      </c>
      <c r="B66" s="249" t="s">
        <v>199</v>
      </c>
      <c r="C66" s="6"/>
      <c r="D66" s="6"/>
      <c r="E66" s="6"/>
      <c r="F66" s="6"/>
      <c r="G66" s="6"/>
      <c r="H66" s="6"/>
      <c r="I66" s="6"/>
      <c r="J66" s="6"/>
      <c r="K66" s="7"/>
      <c r="L66" s="271"/>
      <c r="M66" s="271"/>
      <c r="N66" s="271"/>
      <c r="O66" s="271"/>
      <c r="P66" s="272">
        <f>SUM(C66:K66)</f>
        <v>0</v>
      </c>
      <c r="Q66" s="246"/>
    </row>
    <row r="67" spans="1:17" ht="13.5">
      <c r="A67" s="249" t="s">
        <v>200</v>
      </c>
      <c r="B67" s="249" t="s">
        <v>201</v>
      </c>
      <c r="C67" s="6"/>
      <c r="D67" s="6"/>
      <c r="E67" s="6"/>
      <c r="F67" s="6"/>
      <c r="G67" s="6"/>
      <c r="H67" s="6"/>
      <c r="I67" s="6"/>
      <c r="J67" s="6"/>
      <c r="K67" s="271"/>
      <c r="L67" s="271"/>
      <c r="M67" s="271"/>
      <c r="N67" s="271"/>
      <c r="O67" s="271"/>
      <c r="P67" s="272">
        <f t="shared" ref="P67:P72" si="1">SUM(C67:J67)</f>
        <v>0</v>
      </c>
      <c r="Q67" s="246"/>
    </row>
    <row r="68" spans="1:17" ht="13.5">
      <c r="A68" s="249" t="s">
        <v>202</v>
      </c>
      <c r="B68" s="249" t="s">
        <v>203</v>
      </c>
      <c r="C68" s="6"/>
      <c r="D68" s="6"/>
      <c r="E68" s="6"/>
      <c r="F68" s="6"/>
      <c r="G68" s="6"/>
      <c r="H68" s="6"/>
      <c r="I68" s="6"/>
      <c r="J68" s="6"/>
      <c r="K68" s="271"/>
      <c r="L68" s="271"/>
      <c r="M68" s="271"/>
      <c r="N68" s="271"/>
      <c r="O68" s="271"/>
      <c r="P68" s="272">
        <f t="shared" si="1"/>
        <v>0</v>
      </c>
      <c r="Q68" s="246"/>
    </row>
    <row r="69" spans="1:17" ht="13.5">
      <c r="A69" s="249" t="s">
        <v>204</v>
      </c>
      <c r="B69" s="249" t="s">
        <v>205</v>
      </c>
      <c r="C69" s="6"/>
      <c r="D69" s="6"/>
      <c r="E69" s="6"/>
      <c r="F69" s="6"/>
      <c r="G69" s="6"/>
      <c r="H69" s="6"/>
      <c r="I69" s="6"/>
      <c r="J69" s="6"/>
      <c r="K69" s="271"/>
      <c r="L69" s="271"/>
      <c r="M69" s="271"/>
      <c r="N69" s="271"/>
      <c r="O69" s="271"/>
      <c r="P69" s="272">
        <f t="shared" si="1"/>
        <v>0</v>
      </c>
      <c r="Q69" s="246"/>
    </row>
    <row r="70" spans="1:17" ht="13.5">
      <c r="A70" s="249" t="s">
        <v>206</v>
      </c>
      <c r="B70" s="249" t="s">
        <v>207</v>
      </c>
      <c r="C70" s="6"/>
      <c r="D70" s="6"/>
      <c r="E70" s="6"/>
      <c r="F70" s="6"/>
      <c r="G70" s="6"/>
      <c r="H70" s="6"/>
      <c r="I70" s="6"/>
      <c r="J70" s="6"/>
      <c r="K70" s="271"/>
      <c r="L70" s="271"/>
      <c r="M70" s="271"/>
      <c r="N70" s="271"/>
      <c r="O70" s="271"/>
      <c r="P70" s="272">
        <f t="shared" si="1"/>
        <v>0</v>
      </c>
      <c r="Q70" s="246"/>
    </row>
    <row r="71" spans="1:17" ht="13.5">
      <c r="A71" s="249" t="s">
        <v>78</v>
      </c>
      <c r="B71" s="249" t="s">
        <v>79</v>
      </c>
      <c r="C71" s="6"/>
      <c r="D71" s="6"/>
      <c r="E71" s="6"/>
      <c r="F71" s="6"/>
      <c r="G71" s="6"/>
      <c r="H71" s="6"/>
      <c r="I71" s="6"/>
      <c r="J71" s="6"/>
      <c r="K71" s="271"/>
      <c r="L71" s="271"/>
      <c r="M71" s="271"/>
      <c r="N71" s="271"/>
      <c r="O71" s="271"/>
      <c r="P71" s="272">
        <f t="shared" si="1"/>
        <v>0</v>
      </c>
      <c r="Q71" s="246"/>
    </row>
    <row r="72" spans="1:17" ht="13.5">
      <c r="A72" s="249" t="s">
        <v>208</v>
      </c>
      <c r="B72" s="249" t="s">
        <v>209</v>
      </c>
      <c r="C72" s="6"/>
      <c r="D72" s="6"/>
      <c r="E72" s="6"/>
      <c r="F72" s="6"/>
      <c r="G72" s="6"/>
      <c r="H72" s="6"/>
      <c r="I72" s="6"/>
      <c r="J72" s="6"/>
      <c r="K72" s="271"/>
      <c r="L72" s="271"/>
      <c r="M72" s="271"/>
      <c r="N72" s="271"/>
      <c r="O72" s="271"/>
      <c r="P72" s="272">
        <f t="shared" si="1"/>
        <v>0</v>
      </c>
      <c r="Q72" s="246"/>
    </row>
    <row r="73" spans="1:17" ht="13.5">
      <c r="A73" s="249" t="s">
        <v>210</v>
      </c>
      <c r="B73" s="249" t="s">
        <v>211</v>
      </c>
      <c r="C73" s="6"/>
      <c r="D73" s="6"/>
      <c r="E73" s="6"/>
      <c r="F73" s="6"/>
      <c r="G73" s="6"/>
      <c r="H73" s="6"/>
      <c r="I73" s="6"/>
      <c r="J73" s="6"/>
      <c r="K73" s="7"/>
      <c r="L73" s="271"/>
      <c r="M73" s="271"/>
      <c r="N73" s="271"/>
      <c r="O73" s="271"/>
      <c r="P73" s="272">
        <f>SUM(C73:K73)</f>
        <v>0</v>
      </c>
      <c r="Q73" s="246"/>
    </row>
    <row r="74" spans="1:17" ht="13.5">
      <c r="A74" s="268"/>
      <c r="B74" s="268"/>
      <c r="C74" s="270"/>
      <c r="D74" s="270"/>
      <c r="E74" s="270"/>
      <c r="F74" s="270"/>
      <c r="G74" s="270"/>
      <c r="H74" s="270"/>
      <c r="I74" s="270"/>
      <c r="J74" s="270"/>
      <c r="K74" s="271"/>
      <c r="L74" s="271"/>
      <c r="M74" s="271"/>
      <c r="N74" s="271"/>
      <c r="O74" s="271"/>
      <c r="P74" s="270"/>
      <c r="Q74" s="246"/>
    </row>
    <row r="75" spans="1:17" ht="13.5">
      <c r="A75" s="268"/>
      <c r="B75" s="269" t="s">
        <v>212</v>
      </c>
      <c r="C75" s="270"/>
      <c r="D75" s="270"/>
      <c r="E75" s="270"/>
      <c r="F75" s="270"/>
      <c r="G75" s="270"/>
      <c r="H75" s="270"/>
      <c r="I75" s="270"/>
      <c r="J75" s="270"/>
      <c r="K75" s="271"/>
      <c r="L75" s="271"/>
      <c r="M75" s="271"/>
      <c r="N75" s="271"/>
      <c r="O75" s="271"/>
      <c r="P75" s="270"/>
      <c r="Q75" s="246"/>
    </row>
    <row r="76" spans="1:17" ht="13.5">
      <c r="A76" s="249" t="s">
        <v>213</v>
      </c>
      <c r="B76" s="249" t="s">
        <v>214</v>
      </c>
      <c r="C76" s="6"/>
      <c r="D76" s="6"/>
      <c r="E76" s="6"/>
      <c r="F76" s="6"/>
      <c r="G76" s="6"/>
      <c r="H76" s="6"/>
      <c r="I76" s="6"/>
      <c r="J76" s="6"/>
      <c r="K76" s="271"/>
      <c r="L76" s="271"/>
      <c r="M76" s="271"/>
      <c r="N76" s="271"/>
      <c r="O76" s="271"/>
      <c r="P76" s="272">
        <f>SUM(C76:J76)</f>
        <v>0</v>
      </c>
      <c r="Q76" s="246"/>
    </row>
    <row r="77" spans="1:17" ht="13.5">
      <c r="A77" s="249" t="s">
        <v>215</v>
      </c>
      <c r="B77" s="249" t="s">
        <v>1027</v>
      </c>
      <c r="C77" s="6"/>
      <c r="D77" s="6"/>
      <c r="E77" s="6"/>
      <c r="F77" s="6"/>
      <c r="G77" s="6"/>
      <c r="H77" s="6"/>
      <c r="I77" s="6"/>
      <c r="J77" s="6"/>
      <c r="K77" s="271"/>
      <c r="L77" s="271"/>
      <c r="M77" s="271"/>
      <c r="N77" s="271"/>
      <c r="O77" s="271"/>
      <c r="P77" s="272">
        <f>SUM(C77:J77)</f>
        <v>0</v>
      </c>
      <c r="Q77" s="246"/>
    </row>
    <row r="78" spans="1:17" ht="13.5">
      <c r="A78" s="249" t="s">
        <v>1028</v>
      </c>
      <c r="B78" s="249" t="s">
        <v>1029</v>
      </c>
      <c r="C78" s="6"/>
      <c r="D78" s="6"/>
      <c r="E78" s="6"/>
      <c r="F78" s="6"/>
      <c r="G78" s="6"/>
      <c r="H78" s="6"/>
      <c r="I78" s="6"/>
      <c r="J78" s="6"/>
      <c r="K78" s="271"/>
      <c r="L78" s="271"/>
      <c r="M78" s="271"/>
      <c r="N78" s="271"/>
      <c r="O78" s="271"/>
      <c r="P78" s="272">
        <f>SUM(C78:J78)</f>
        <v>0</v>
      </c>
      <c r="Q78" s="246"/>
    </row>
    <row r="79" spans="1:17" ht="13.5">
      <c r="A79" s="249" t="s">
        <v>1030</v>
      </c>
      <c r="B79" s="249" t="s">
        <v>1031</v>
      </c>
      <c r="C79" s="6"/>
      <c r="D79" s="6"/>
      <c r="E79" s="6"/>
      <c r="F79" s="6"/>
      <c r="G79" s="6"/>
      <c r="H79" s="6"/>
      <c r="I79" s="6"/>
      <c r="J79" s="6"/>
      <c r="K79" s="271"/>
      <c r="L79" s="271"/>
      <c r="M79" s="271"/>
      <c r="N79" s="271"/>
      <c r="O79" s="271"/>
      <c r="P79" s="272">
        <f>SUM(C79:J79)</f>
        <v>0</v>
      </c>
      <c r="Q79" s="246"/>
    </row>
    <row r="80" spans="1:17" ht="13.5">
      <c r="A80" s="268"/>
      <c r="B80" s="268"/>
      <c r="C80" s="270"/>
      <c r="D80" s="270"/>
      <c r="E80" s="270"/>
      <c r="F80" s="270"/>
      <c r="G80" s="270"/>
      <c r="H80" s="270"/>
      <c r="I80" s="270"/>
      <c r="J80" s="270"/>
      <c r="K80" s="271"/>
      <c r="L80" s="271"/>
      <c r="M80" s="271"/>
      <c r="N80" s="271"/>
      <c r="O80" s="271"/>
      <c r="P80" s="270"/>
      <c r="Q80" s="246"/>
    </row>
    <row r="81" spans="1:17" ht="13.5">
      <c r="A81" s="268"/>
      <c r="B81" s="269" t="s">
        <v>216</v>
      </c>
      <c r="C81" s="270"/>
      <c r="D81" s="270"/>
      <c r="E81" s="270"/>
      <c r="F81" s="270"/>
      <c r="G81" s="270"/>
      <c r="H81" s="270"/>
      <c r="I81" s="270"/>
      <c r="J81" s="270"/>
      <c r="K81" s="271"/>
      <c r="L81" s="271"/>
      <c r="M81" s="271"/>
      <c r="N81" s="271"/>
      <c r="O81" s="271"/>
      <c r="P81" s="270"/>
      <c r="Q81" s="246"/>
    </row>
    <row r="82" spans="1:17" ht="13.5">
      <c r="A82" s="249" t="s">
        <v>217</v>
      </c>
      <c r="B82" s="249" t="s">
        <v>1032</v>
      </c>
      <c r="C82" s="6"/>
      <c r="D82" s="6"/>
      <c r="E82" s="6"/>
      <c r="F82" s="6"/>
      <c r="G82" s="6"/>
      <c r="H82" s="6"/>
      <c r="I82" s="6"/>
      <c r="J82" s="6"/>
      <c r="K82" s="271"/>
      <c r="L82" s="271"/>
      <c r="M82" s="271"/>
      <c r="N82" s="271"/>
      <c r="O82" s="271"/>
      <c r="P82" s="272">
        <f>SUM(C82:J82)</f>
        <v>0</v>
      </c>
      <c r="Q82" s="246"/>
    </row>
    <row r="83" spans="1:17" ht="13.5">
      <c r="A83" s="249" t="s">
        <v>1034</v>
      </c>
      <c r="B83" s="249" t="s">
        <v>1035</v>
      </c>
      <c r="C83" s="6"/>
      <c r="D83" s="6"/>
      <c r="E83" s="6"/>
      <c r="F83" s="6"/>
      <c r="G83" s="6"/>
      <c r="H83" s="6"/>
      <c r="I83" s="6"/>
      <c r="J83" s="6"/>
      <c r="K83" s="271"/>
      <c r="L83" s="271"/>
      <c r="M83" s="271"/>
      <c r="N83" s="271"/>
      <c r="O83" s="271"/>
      <c r="P83" s="272">
        <f>SUM(C83:J83)</f>
        <v>0</v>
      </c>
      <c r="Q83" s="246"/>
    </row>
    <row r="84" spans="1:17" ht="13.5">
      <c r="A84" s="249" t="s">
        <v>218</v>
      </c>
      <c r="B84" s="249" t="s">
        <v>1033</v>
      </c>
      <c r="C84" s="6"/>
      <c r="D84" s="6"/>
      <c r="E84" s="6"/>
      <c r="F84" s="6"/>
      <c r="G84" s="6"/>
      <c r="H84" s="6"/>
      <c r="I84" s="6"/>
      <c r="J84" s="6"/>
      <c r="K84" s="7"/>
      <c r="L84" s="271"/>
      <c r="M84" s="271"/>
      <c r="N84" s="271"/>
      <c r="O84" s="271"/>
      <c r="P84" s="272">
        <f>SUM(C84:K84)</f>
        <v>0</v>
      </c>
      <c r="Q84" s="246"/>
    </row>
    <row r="85" spans="1:17" ht="13.5">
      <c r="A85" s="268"/>
      <c r="B85" s="268"/>
      <c r="C85" s="270"/>
      <c r="D85" s="270"/>
      <c r="E85" s="270"/>
      <c r="F85" s="270"/>
      <c r="G85" s="270"/>
      <c r="H85" s="270"/>
      <c r="I85" s="270"/>
      <c r="J85" s="270"/>
      <c r="K85" s="271"/>
      <c r="L85" s="271"/>
      <c r="M85" s="271"/>
      <c r="N85" s="271"/>
      <c r="O85" s="271"/>
      <c r="P85" s="270"/>
      <c r="Q85" s="246"/>
    </row>
    <row r="86" spans="1:17" ht="13.5">
      <c r="A86" s="278"/>
      <c r="B86" s="278" t="s">
        <v>219</v>
      </c>
      <c r="C86" s="272">
        <f t="shared" ref="C86:J86" si="2">SUM(C65:C73,C76:C79,C82:C84)</f>
        <v>0</v>
      </c>
      <c r="D86" s="272">
        <f t="shared" si="2"/>
        <v>0</v>
      </c>
      <c r="E86" s="272">
        <f t="shared" si="2"/>
        <v>0</v>
      </c>
      <c r="F86" s="272">
        <f t="shared" si="2"/>
        <v>0</v>
      </c>
      <c r="G86" s="272">
        <f t="shared" si="2"/>
        <v>0</v>
      </c>
      <c r="H86" s="272">
        <f t="shared" si="2"/>
        <v>0</v>
      </c>
      <c r="I86" s="272">
        <f t="shared" si="2"/>
        <v>0</v>
      </c>
      <c r="J86" s="272">
        <f t="shared" si="2"/>
        <v>0</v>
      </c>
      <c r="K86" s="272">
        <f>SUM(K66,K73,K84)</f>
        <v>0</v>
      </c>
      <c r="L86" s="272">
        <v>0</v>
      </c>
      <c r="M86" s="272">
        <v>0</v>
      </c>
      <c r="N86" s="272">
        <v>0</v>
      </c>
      <c r="O86" s="272">
        <v>0</v>
      </c>
      <c r="P86" s="272">
        <f>SUM(P65:P73,P76:P79,P82:P84)</f>
        <v>0</v>
      </c>
      <c r="Q86" s="246"/>
    </row>
    <row r="87" spans="1:17" ht="13.5">
      <c r="A87" s="268"/>
      <c r="B87" s="268"/>
      <c r="C87" s="270"/>
      <c r="D87" s="270"/>
      <c r="E87" s="270"/>
      <c r="F87" s="270"/>
      <c r="G87" s="270"/>
      <c r="H87" s="270"/>
      <c r="I87" s="270"/>
      <c r="J87" s="270"/>
      <c r="K87" s="271"/>
      <c r="L87" s="271"/>
      <c r="M87" s="271"/>
      <c r="N87" s="271"/>
      <c r="O87" s="271"/>
      <c r="P87" s="270"/>
      <c r="Q87" s="246"/>
    </row>
    <row r="88" spans="1:17" ht="13.5">
      <c r="A88" s="268"/>
      <c r="B88" s="269" t="s">
        <v>220</v>
      </c>
      <c r="C88" s="270"/>
      <c r="D88" s="270"/>
      <c r="E88" s="270"/>
      <c r="F88" s="270"/>
      <c r="G88" s="270"/>
      <c r="H88" s="270"/>
      <c r="I88" s="270"/>
      <c r="J88" s="270"/>
      <c r="K88" s="271"/>
      <c r="L88" s="271"/>
      <c r="M88" s="271"/>
      <c r="N88" s="271"/>
      <c r="O88" s="271"/>
      <c r="P88" s="270"/>
      <c r="Q88" s="246"/>
    </row>
    <row r="89" spans="1:17" ht="13.5">
      <c r="A89" s="249" t="s">
        <v>221</v>
      </c>
      <c r="B89" s="249" t="s">
        <v>222</v>
      </c>
      <c r="C89" s="6"/>
      <c r="D89" s="6"/>
      <c r="E89" s="6"/>
      <c r="F89" s="6"/>
      <c r="G89" s="6"/>
      <c r="H89" s="6"/>
      <c r="I89" s="6"/>
      <c r="J89" s="6"/>
      <c r="K89" s="271"/>
      <c r="L89" s="271"/>
      <c r="M89" s="271"/>
      <c r="N89" s="271"/>
      <c r="O89" s="271"/>
      <c r="P89" s="272">
        <f>SUM(C89:J89)</f>
        <v>0</v>
      </c>
      <c r="Q89" s="246"/>
    </row>
    <row r="90" spans="1:17" ht="13.5">
      <c r="A90" s="249" t="s">
        <v>223</v>
      </c>
      <c r="B90" s="249" t="s">
        <v>1036</v>
      </c>
      <c r="C90" s="6"/>
      <c r="D90" s="6"/>
      <c r="E90" s="6"/>
      <c r="F90" s="6"/>
      <c r="G90" s="6"/>
      <c r="H90" s="6"/>
      <c r="I90" s="6"/>
      <c r="J90" s="6"/>
      <c r="K90" s="271"/>
      <c r="L90" s="271"/>
      <c r="M90" s="271"/>
      <c r="N90" s="271"/>
      <c r="O90" s="271"/>
      <c r="P90" s="272">
        <f>SUM(C90:J90)</f>
        <v>0</v>
      </c>
      <c r="Q90" s="246"/>
    </row>
    <row r="91" spans="1:17" ht="13.5">
      <c r="A91" s="249" t="s">
        <v>224</v>
      </c>
      <c r="B91" s="249" t="s">
        <v>1037</v>
      </c>
      <c r="C91" s="6"/>
      <c r="D91" s="6"/>
      <c r="E91" s="6"/>
      <c r="F91" s="6"/>
      <c r="G91" s="6"/>
      <c r="H91" s="6"/>
      <c r="I91" s="6"/>
      <c r="J91" s="6"/>
      <c r="K91" s="271"/>
      <c r="L91" s="271"/>
      <c r="M91" s="271"/>
      <c r="N91" s="271"/>
      <c r="O91" s="271"/>
      <c r="P91" s="272">
        <f>SUM(C91:J91)</f>
        <v>0</v>
      </c>
      <c r="Q91" s="246"/>
    </row>
    <row r="92" spans="1:17" ht="13.5">
      <c r="A92" s="268"/>
      <c r="B92" s="268"/>
      <c r="C92" s="270"/>
      <c r="D92" s="270"/>
      <c r="E92" s="270"/>
      <c r="F92" s="270"/>
      <c r="G92" s="270"/>
      <c r="H92" s="270"/>
      <c r="I92" s="270"/>
      <c r="J92" s="270"/>
      <c r="K92" s="271"/>
      <c r="L92" s="271"/>
      <c r="M92" s="271"/>
      <c r="N92" s="271"/>
      <c r="O92" s="271"/>
      <c r="P92" s="270"/>
      <c r="Q92" s="246"/>
    </row>
    <row r="93" spans="1:17" ht="13.5">
      <c r="A93" s="278"/>
      <c r="B93" s="278" t="s">
        <v>225</v>
      </c>
      <c r="C93" s="272">
        <f>SUM(C89:C91)</f>
        <v>0</v>
      </c>
      <c r="D93" s="272">
        <f>SUM(D89:D91)</f>
        <v>0</v>
      </c>
      <c r="E93" s="272">
        <f t="shared" ref="E93:H93" si="3">SUM(E89:E91)</f>
        <v>0</v>
      </c>
      <c r="F93" s="272">
        <f t="shared" si="3"/>
        <v>0</v>
      </c>
      <c r="G93" s="272">
        <f t="shared" si="3"/>
        <v>0</v>
      </c>
      <c r="H93" s="272">
        <f t="shared" si="3"/>
        <v>0</v>
      </c>
      <c r="I93" s="272">
        <f>SUM(I89:I91)</f>
        <v>0</v>
      </c>
      <c r="J93" s="272">
        <f>SUM(J89:J91)</f>
        <v>0</v>
      </c>
      <c r="K93" s="272">
        <v>0</v>
      </c>
      <c r="L93" s="272">
        <v>0</v>
      </c>
      <c r="M93" s="272">
        <v>0</v>
      </c>
      <c r="N93" s="272">
        <v>0</v>
      </c>
      <c r="O93" s="272">
        <v>0</v>
      </c>
      <c r="P93" s="272">
        <f>SUM(P89:P91)</f>
        <v>0</v>
      </c>
      <c r="Q93" s="246"/>
    </row>
    <row r="94" spans="1:17" ht="13.5">
      <c r="A94" s="268"/>
      <c r="B94" s="268"/>
      <c r="C94" s="270"/>
      <c r="D94" s="270"/>
      <c r="E94" s="270"/>
      <c r="F94" s="270"/>
      <c r="G94" s="270"/>
      <c r="H94" s="270"/>
      <c r="I94" s="270"/>
      <c r="J94" s="270"/>
      <c r="K94" s="271"/>
      <c r="L94" s="271"/>
      <c r="M94" s="271"/>
      <c r="N94" s="271"/>
      <c r="O94" s="271"/>
      <c r="P94" s="270"/>
      <c r="Q94" s="246"/>
    </row>
    <row r="95" spans="1:17" ht="13.5">
      <c r="A95" s="278"/>
      <c r="B95" s="278" t="s">
        <v>226</v>
      </c>
      <c r="C95" s="272">
        <f>C86+C93</f>
        <v>0</v>
      </c>
      <c r="D95" s="272">
        <f t="shared" ref="D95:P95" si="4">D86+D93</f>
        <v>0</v>
      </c>
      <c r="E95" s="272">
        <f t="shared" si="4"/>
        <v>0</v>
      </c>
      <c r="F95" s="272">
        <f t="shared" si="4"/>
        <v>0</v>
      </c>
      <c r="G95" s="272">
        <f t="shared" si="4"/>
        <v>0</v>
      </c>
      <c r="H95" s="272">
        <f t="shared" si="4"/>
        <v>0</v>
      </c>
      <c r="I95" s="272">
        <f t="shared" si="4"/>
        <v>0</v>
      </c>
      <c r="J95" s="272">
        <f t="shared" si="4"/>
        <v>0</v>
      </c>
      <c r="K95" s="272">
        <f t="shared" si="4"/>
        <v>0</v>
      </c>
      <c r="L95" s="272">
        <f>L86+L93</f>
        <v>0</v>
      </c>
      <c r="M95" s="272">
        <f t="shared" si="4"/>
        <v>0</v>
      </c>
      <c r="N95" s="272">
        <f t="shared" si="4"/>
        <v>0</v>
      </c>
      <c r="O95" s="272">
        <f t="shared" si="4"/>
        <v>0</v>
      </c>
      <c r="P95" s="272">
        <f t="shared" si="4"/>
        <v>0</v>
      </c>
      <c r="Q95" s="246"/>
    </row>
    <row r="96" spans="1:17" ht="13.5">
      <c r="A96" s="269"/>
      <c r="B96" s="269"/>
      <c r="C96" s="279"/>
      <c r="D96" s="279"/>
      <c r="E96" s="279"/>
      <c r="F96" s="279"/>
      <c r="G96" s="279"/>
      <c r="H96" s="279"/>
      <c r="I96" s="279"/>
      <c r="J96" s="279"/>
      <c r="K96" s="280"/>
      <c r="L96" s="280"/>
      <c r="M96" s="280"/>
      <c r="N96" s="280"/>
      <c r="O96" s="280"/>
      <c r="P96" s="279"/>
      <c r="Q96" s="246"/>
    </row>
    <row r="97" spans="1:17" ht="13.5">
      <c r="A97" s="269"/>
      <c r="B97" s="269" t="s">
        <v>1038</v>
      </c>
      <c r="C97" s="279"/>
      <c r="D97" s="279"/>
      <c r="E97" s="279"/>
      <c r="F97" s="279"/>
      <c r="G97" s="279"/>
      <c r="H97" s="279"/>
      <c r="I97" s="279"/>
      <c r="J97" s="279"/>
      <c r="K97" s="280"/>
      <c r="L97" s="280"/>
      <c r="M97" s="280"/>
      <c r="N97" s="280"/>
      <c r="O97" s="280"/>
      <c r="P97" s="279"/>
      <c r="Q97" s="246"/>
    </row>
    <row r="98" spans="1:17" ht="13.5">
      <c r="A98" s="249" t="s">
        <v>227</v>
      </c>
      <c r="B98" s="249" t="s">
        <v>1039</v>
      </c>
      <c r="C98" s="270"/>
      <c r="D98" s="270"/>
      <c r="E98" s="270"/>
      <c r="F98" s="270"/>
      <c r="G98" s="270"/>
      <c r="H98" s="270"/>
      <c r="I98" s="270"/>
      <c r="J98" s="270"/>
      <c r="K98" s="271"/>
      <c r="L98" s="7"/>
      <c r="M98" s="280"/>
      <c r="N98" s="280"/>
      <c r="O98" s="280"/>
      <c r="P98" s="272">
        <f>L98</f>
        <v>0</v>
      </c>
      <c r="Q98" s="246"/>
    </row>
    <row r="99" spans="1:17" ht="13.5">
      <c r="A99" s="249" t="s">
        <v>228</v>
      </c>
      <c r="B99" s="249" t="s">
        <v>1040</v>
      </c>
      <c r="C99" s="270"/>
      <c r="D99" s="270"/>
      <c r="E99" s="270"/>
      <c r="F99" s="270"/>
      <c r="G99" s="270"/>
      <c r="H99" s="270"/>
      <c r="I99" s="270"/>
      <c r="J99" s="270"/>
      <c r="K99" s="271"/>
      <c r="L99" s="7"/>
      <c r="M99" s="280"/>
      <c r="N99" s="280"/>
      <c r="O99" s="280"/>
      <c r="P99" s="272">
        <f>L99</f>
        <v>0</v>
      </c>
      <c r="Q99" s="246"/>
    </row>
    <row r="100" spans="1:17" ht="13.5">
      <c r="A100" s="249" t="s">
        <v>391</v>
      </c>
      <c r="B100" s="249" t="s">
        <v>88</v>
      </c>
      <c r="C100" s="270"/>
      <c r="D100" s="270"/>
      <c r="E100" s="270"/>
      <c r="F100" s="270"/>
      <c r="G100" s="270"/>
      <c r="H100" s="270"/>
      <c r="I100" s="270"/>
      <c r="J100" s="270"/>
      <c r="K100" s="271"/>
      <c r="L100" s="271"/>
      <c r="M100" s="281">
        <f>M61</f>
        <v>0</v>
      </c>
      <c r="N100" s="280"/>
      <c r="O100" s="280"/>
      <c r="P100" s="272">
        <f>M100</f>
        <v>0</v>
      </c>
      <c r="Q100" s="246"/>
    </row>
    <row r="101" spans="1:17" ht="13.5">
      <c r="A101" s="249" t="s">
        <v>391</v>
      </c>
      <c r="B101" s="249" t="s">
        <v>405</v>
      </c>
      <c r="C101" s="270"/>
      <c r="D101" s="270"/>
      <c r="E101" s="270"/>
      <c r="F101" s="270"/>
      <c r="G101" s="270"/>
      <c r="H101" s="270"/>
      <c r="I101" s="270"/>
      <c r="J101" s="270"/>
      <c r="K101" s="271"/>
      <c r="L101" s="280"/>
      <c r="M101" s="280"/>
      <c r="N101" s="281">
        <f>N61</f>
        <v>0</v>
      </c>
      <c r="O101" s="280"/>
      <c r="P101" s="272">
        <f>N101</f>
        <v>0</v>
      </c>
      <c r="Q101" s="246"/>
    </row>
    <row r="102" spans="1:17" ht="13.5">
      <c r="A102" s="249" t="s">
        <v>1041</v>
      </c>
      <c r="B102" s="249" t="s">
        <v>1044</v>
      </c>
      <c r="C102" s="270"/>
      <c r="D102" s="270"/>
      <c r="E102" s="270"/>
      <c r="F102" s="270"/>
      <c r="G102" s="270"/>
      <c r="H102" s="270"/>
      <c r="I102" s="270"/>
      <c r="J102" s="270"/>
      <c r="K102" s="281">
        <f>K61-K95</f>
        <v>0</v>
      </c>
      <c r="L102" s="280"/>
      <c r="M102" s="280"/>
      <c r="N102" s="280"/>
      <c r="O102" s="280"/>
      <c r="P102" s="272">
        <f>K102</f>
        <v>0</v>
      </c>
      <c r="Q102" s="246"/>
    </row>
    <row r="103" spans="1:17" ht="13.5">
      <c r="A103" s="249" t="s">
        <v>229</v>
      </c>
      <c r="B103" s="249" t="s">
        <v>1042</v>
      </c>
      <c r="C103" s="270"/>
      <c r="D103" s="270"/>
      <c r="E103" s="270"/>
      <c r="F103" s="270"/>
      <c r="G103" s="270"/>
      <c r="H103" s="270"/>
      <c r="I103" s="270"/>
      <c r="J103" s="270"/>
      <c r="K103" s="270"/>
      <c r="L103" s="273">
        <f>L61-L98-L99</f>
        <v>0</v>
      </c>
      <c r="M103" s="280"/>
      <c r="N103" s="280"/>
      <c r="O103" s="270"/>
      <c r="P103" s="272">
        <f>L103</f>
        <v>0</v>
      </c>
      <c r="Q103" s="246"/>
    </row>
    <row r="104" spans="1:17" ht="13.5">
      <c r="A104" s="278"/>
      <c r="B104" s="278" t="s">
        <v>230</v>
      </c>
      <c r="C104" s="272">
        <v>0</v>
      </c>
      <c r="D104" s="272">
        <v>0</v>
      </c>
      <c r="E104" s="272">
        <v>0</v>
      </c>
      <c r="F104" s="272">
        <v>0</v>
      </c>
      <c r="G104" s="272">
        <v>0</v>
      </c>
      <c r="H104" s="272">
        <v>0</v>
      </c>
      <c r="I104" s="272">
        <v>0</v>
      </c>
      <c r="J104" s="272">
        <v>0</v>
      </c>
      <c r="K104" s="282">
        <f>K102</f>
        <v>0</v>
      </c>
      <c r="L104" s="282">
        <f>SUM(L98:L99,L103)</f>
        <v>0</v>
      </c>
      <c r="M104" s="282">
        <f>M100</f>
        <v>0</v>
      </c>
      <c r="N104" s="282">
        <f>N101</f>
        <v>0</v>
      </c>
      <c r="O104" s="282">
        <v>0</v>
      </c>
      <c r="P104" s="272">
        <f>SUM(P98:P103)</f>
        <v>0</v>
      </c>
      <c r="Q104" s="246"/>
    </row>
    <row r="105" spans="1:17" ht="13.5">
      <c r="A105" s="269"/>
      <c r="B105" s="269"/>
      <c r="C105" s="279"/>
      <c r="D105" s="279"/>
      <c r="E105" s="279"/>
      <c r="F105" s="279"/>
      <c r="G105" s="279"/>
      <c r="H105" s="279"/>
      <c r="I105" s="279"/>
      <c r="J105" s="279"/>
      <c r="K105" s="280"/>
      <c r="L105" s="280"/>
      <c r="M105" s="280"/>
      <c r="N105" s="280"/>
      <c r="O105" s="280"/>
      <c r="P105" s="279"/>
      <c r="Q105" s="246"/>
    </row>
    <row r="106" spans="1:17" ht="13.5">
      <c r="A106" s="269"/>
      <c r="B106" s="269" t="s">
        <v>231</v>
      </c>
      <c r="C106" s="279"/>
      <c r="D106" s="279"/>
      <c r="E106" s="279"/>
      <c r="F106" s="279"/>
      <c r="G106" s="279"/>
      <c r="H106" s="279"/>
      <c r="I106" s="279"/>
      <c r="J106" s="279"/>
      <c r="K106" s="280"/>
      <c r="L106" s="280"/>
      <c r="M106" s="280"/>
      <c r="N106" s="280"/>
      <c r="O106" s="280"/>
      <c r="P106" s="279"/>
      <c r="Q106" s="246"/>
    </row>
    <row r="107" spans="1:17" ht="13.5">
      <c r="A107" s="278" t="s">
        <v>232</v>
      </c>
      <c r="B107" s="278" t="s">
        <v>117</v>
      </c>
      <c r="C107" s="272">
        <f>C61-C104-C108-C109-C95</f>
        <v>0</v>
      </c>
      <c r="D107" s="272">
        <f t="shared" ref="D107:O107" si="5">D61-D104-D108-D109-D95</f>
        <v>0</v>
      </c>
      <c r="E107" s="272">
        <f t="shared" si="5"/>
        <v>0</v>
      </c>
      <c r="F107" s="272">
        <f t="shared" si="5"/>
        <v>0</v>
      </c>
      <c r="G107" s="272">
        <f t="shared" si="5"/>
        <v>0</v>
      </c>
      <c r="H107" s="272">
        <f t="shared" si="5"/>
        <v>0</v>
      </c>
      <c r="I107" s="272">
        <f t="shared" si="5"/>
        <v>0</v>
      </c>
      <c r="J107" s="272">
        <f t="shared" si="5"/>
        <v>0</v>
      </c>
      <c r="K107" s="272">
        <f t="shared" si="5"/>
        <v>0</v>
      </c>
      <c r="L107" s="272">
        <f t="shared" si="5"/>
        <v>0</v>
      </c>
      <c r="M107" s="272">
        <f t="shared" si="5"/>
        <v>0</v>
      </c>
      <c r="N107" s="272">
        <f t="shared" si="5"/>
        <v>0</v>
      </c>
      <c r="O107" s="272">
        <f t="shared" si="5"/>
        <v>0</v>
      </c>
      <c r="P107" s="272">
        <f>SUM(C107:O107)</f>
        <v>0</v>
      </c>
      <c r="Q107" s="246"/>
    </row>
    <row r="108" spans="1:17" ht="13.5">
      <c r="A108" s="249" t="s">
        <v>233</v>
      </c>
      <c r="B108" s="249" t="s">
        <v>234</v>
      </c>
      <c r="C108" s="6"/>
      <c r="D108" s="6"/>
      <c r="E108" s="6"/>
      <c r="F108" s="6"/>
      <c r="G108" s="6"/>
      <c r="H108" s="6"/>
      <c r="I108" s="6"/>
      <c r="J108" s="6"/>
      <c r="K108" s="270"/>
      <c r="L108" s="271"/>
      <c r="M108" s="271"/>
      <c r="N108" s="271"/>
      <c r="O108" s="271"/>
      <c r="P108" s="272">
        <f>SUM(C108:J108)</f>
        <v>0</v>
      </c>
      <c r="Q108" s="246"/>
    </row>
    <row r="109" spans="1:17" ht="13.5">
      <c r="A109" s="278" t="s">
        <v>235</v>
      </c>
      <c r="B109" s="278" t="s">
        <v>236</v>
      </c>
      <c r="C109" s="272">
        <f>SUM(C43:C50)-C90</f>
        <v>0</v>
      </c>
      <c r="D109" s="272">
        <f t="shared" ref="D109:J109" si="6">SUM(D43:D50)-D90</f>
        <v>0</v>
      </c>
      <c r="E109" s="272">
        <f t="shared" si="6"/>
        <v>0</v>
      </c>
      <c r="F109" s="272">
        <f t="shared" si="6"/>
        <v>0</v>
      </c>
      <c r="G109" s="272">
        <f t="shared" si="6"/>
        <v>0</v>
      </c>
      <c r="H109" s="272">
        <f t="shared" si="6"/>
        <v>0</v>
      </c>
      <c r="I109" s="272">
        <f t="shared" si="6"/>
        <v>0</v>
      </c>
      <c r="J109" s="272">
        <f t="shared" si="6"/>
        <v>0</v>
      </c>
      <c r="K109" s="270"/>
      <c r="L109" s="271"/>
      <c r="M109" s="271"/>
      <c r="N109" s="271"/>
      <c r="O109" s="271"/>
      <c r="P109" s="272">
        <f t="shared" ref="P109:P110" si="7">SUM(C109:J109)</f>
        <v>0</v>
      </c>
      <c r="Q109" s="246"/>
    </row>
    <row r="110" spans="1:17" ht="13.5">
      <c r="A110" s="276"/>
      <c r="B110" s="278" t="s">
        <v>237</v>
      </c>
      <c r="C110" s="272">
        <f>SUM(C107:C109)</f>
        <v>0</v>
      </c>
      <c r="D110" s="272">
        <f>SUM(D107:D109)</f>
        <v>0</v>
      </c>
      <c r="E110" s="272">
        <f t="shared" ref="E110:J110" si="8">SUM(E107:E109)</f>
        <v>0</v>
      </c>
      <c r="F110" s="272">
        <f t="shared" si="8"/>
        <v>0</v>
      </c>
      <c r="G110" s="272">
        <f t="shared" si="8"/>
        <v>0</v>
      </c>
      <c r="H110" s="272">
        <f t="shared" si="8"/>
        <v>0</v>
      </c>
      <c r="I110" s="272">
        <f t="shared" si="8"/>
        <v>0</v>
      </c>
      <c r="J110" s="272">
        <f t="shared" si="8"/>
        <v>0</v>
      </c>
      <c r="K110" s="270"/>
      <c r="L110" s="271"/>
      <c r="M110" s="271"/>
      <c r="N110" s="271"/>
      <c r="O110" s="271"/>
      <c r="P110" s="272">
        <f t="shared" si="7"/>
        <v>0</v>
      </c>
      <c r="Q110" s="246"/>
    </row>
    <row r="111" spans="1:17" ht="13.5">
      <c r="A111" s="264"/>
      <c r="B111" s="264"/>
      <c r="C111" s="270"/>
      <c r="D111" s="270"/>
      <c r="E111" s="270"/>
      <c r="F111" s="270"/>
      <c r="G111" s="270"/>
      <c r="H111" s="270"/>
      <c r="I111" s="270"/>
      <c r="J111" s="270"/>
      <c r="K111" s="271"/>
      <c r="L111" s="271"/>
      <c r="M111" s="271"/>
      <c r="N111" s="271"/>
      <c r="O111" s="271"/>
      <c r="P111" s="270"/>
      <c r="Q111" s="246"/>
    </row>
    <row r="112" spans="1:17" ht="13.5">
      <c r="A112" s="276"/>
      <c r="B112" s="278" t="s">
        <v>238</v>
      </c>
      <c r="C112" s="272">
        <f>C95+C104+C110</f>
        <v>0</v>
      </c>
      <c r="D112" s="272">
        <f t="shared" ref="D112:O112" si="9">D95+D104+D110</f>
        <v>0</v>
      </c>
      <c r="E112" s="272">
        <f t="shared" si="9"/>
        <v>0</v>
      </c>
      <c r="F112" s="272">
        <f t="shared" si="9"/>
        <v>0</v>
      </c>
      <c r="G112" s="272">
        <f t="shared" si="9"/>
        <v>0</v>
      </c>
      <c r="H112" s="272">
        <f t="shared" si="9"/>
        <v>0</v>
      </c>
      <c r="I112" s="272">
        <f t="shared" si="9"/>
        <v>0</v>
      </c>
      <c r="J112" s="272">
        <f t="shared" si="9"/>
        <v>0</v>
      </c>
      <c r="K112" s="272">
        <f t="shared" si="9"/>
        <v>0</v>
      </c>
      <c r="L112" s="272">
        <f t="shared" si="9"/>
        <v>0</v>
      </c>
      <c r="M112" s="272">
        <f t="shared" si="9"/>
        <v>0</v>
      </c>
      <c r="N112" s="272">
        <f t="shared" si="9"/>
        <v>0</v>
      </c>
      <c r="O112" s="272">
        <f t="shared" si="9"/>
        <v>0</v>
      </c>
      <c r="P112" s="272">
        <f>P95+P104+P110</f>
        <v>0</v>
      </c>
      <c r="Q112" s="246"/>
    </row>
    <row r="113" spans="1:38" ht="13.5">
      <c r="A113" s="283"/>
      <c r="B113" s="283"/>
      <c r="C113" s="279"/>
      <c r="D113" s="279"/>
      <c r="E113" s="279"/>
      <c r="F113" s="279"/>
      <c r="G113" s="279"/>
      <c r="H113" s="279"/>
      <c r="I113" s="279"/>
      <c r="J113" s="279"/>
      <c r="K113" s="280"/>
      <c r="L113" s="280"/>
      <c r="M113" s="280"/>
      <c r="N113" s="280"/>
      <c r="O113" s="280"/>
      <c r="P113" s="279"/>
      <c r="Q113" s="319"/>
      <c r="R113" s="284"/>
      <c r="S113" s="284"/>
      <c r="T113" s="284"/>
      <c r="U113" s="284"/>
      <c r="V113" s="284"/>
      <c r="W113" s="284"/>
      <c r="X113" s="284"/>
      <c r="Y113" s="284"/>
      <c r="Z113" s="284"/>
      <c r="AA113" s="284"/>
      <c r="AB113" s="284"/>
      <c r="AC113" s="284"/>
      <c r="AD113" s="284"/>
      <c r="AE113" s="284"/>
      <c r="AF113" s="284"/>
      <c r="AG113" s="284"/>
      <c r="AH113" s="284"/>
      <c r="AI113" s="284"/>
      <c r="AJ113" s="284"/>
      <c r="AK113" s="284"/>
      <c r="AL113" s="284"/>
    </row>
    <row r="114" spans="1:38" ht="13.5">
      <c r="A114" s="283"/>
      <c r="B114" s="269" t="s">
        <v>239</v>
      </c>
      <c r="C114" s="279"/>
      <c r="D114" s="279"/>
      <c r="E114" s="279"/>
      <c r="F114" s="279"/>
      <c r="G114" s="279"/>
      <c r="H114" s="279"/>
      <c r="I114" s="279"/>
      <c r="J114" s="279"/>
      <c r="K114" s="280"/>
      <c r="L114" s="280"/>
      <c r="M114" s="280"/>
      <c r="N114" s="280"/>
      <c r="O114" s="280"/>
      <c r="P114" s="279"/>
      <c r="Q114" s="319"/>
      <c r="R114" s="284"/>
      <c r="S114" s="284"/>
      <c r="T114" s="284"/>
      <c r="U114" s="284"/>
      <c r="V114" s="284"/>
      <c r="W114" s="284"/>
      <c r="X114" s="284"/>
      <c r="Y114" s="284"/>
      <c r="Z114" s="284"/>
      <c r="AA114" s="284"/>
      <c r="AB114" s="284"/>
      <c r="AC114" s="284"/>
      <c r="AD114" s="284"/>
      <c r="AE114" s="284"/>
      <c r="AF114" s="284"/>
      <c r="AG114" s="284"/>
      <c r="AH114" s="284"/>
      <c r="AI114" s="284"/>
      <c r="AJ114" s="284"/>
      <c r="AK114" s="284"/>
      <c r="AL114" s="284"/>
    </row>
    <row r="115" spans="1:38" ht="13.5">
      <c r="A115" s="283"/>
      <c r="B115" s="283"/>
      <c r="C115" s="279"/>
      <c r="D115" s="279"/>
      <c r="E115" s="279"/>
      <c r="F115" s="279"/>
      <c r="G115" s="279"/>
      <c r="H115" s="279"/>
      <c r="I115" s="279"/>
      <c r="J115" s="279"/>
      <c r="K115" s="280"/>
      <c r="L115" s="280"/>
      <c r="M115" s="280"/>
      <c r="N115" s="280"/>
      <c r="O115" s="280"/>
      <c r="P115" s="279"/>
      <c r="Q115" s="319"/>
      <c r="R115" s="284"/>
      <c r="S115" s="284"/>
      <c r="T115" s="284"/>
      <c r="U115" s="284"/>
      <c r="V115" s="284"/>
      <c r="W115" s="284"/>
      <c r="X115" s="284"/>
      <c r="Y115" s="284"/>
      <c r="Z115" s="284"/>
      <c r="AA115" s="284"/>
      <c r="AB115" s="284"/>
      <c r="AC115" s="284"/>
      <c r="AD115" s="284"/>
      <c r="AE115" s="284"/>
      <c r="AF115" s="284"/>
      <c r="AG115" s="284"/>
      <c r="AH115" s="284"/>
      <c r="AI115" s="284"/>
      <c r="AJ115" s="284"/>
      <c r="AK115" s="284"/>
      <c r="AL115" s="284"/>
    </row>
    <row r="116" spans="1:38" ht="13.5">
      <c r="A116" s="283"/>
      <c r="B116" s="269" t="s">
        <v>240</v>
      </c>
      <c r="C116" s="279"/>
      <c r="D116" s="279"/>
      <c r="E116" s="279"/>
      <c r="F116" s="279"/>
      <c r="G116" s="279"/>
      <c r="H116" s="279"/>
      <c r="I116" s="279"/>
      <c r="J116" s="279"/>
      <c r="K116" s="280"/>
      <c r="L116" s="280"/>
      <c r="M116" s="280"/>
      <c r="N116" s="280"/>
      <c r="O116" s="280"/>
      <c r="P116" s="279"/>
      <c r="Q116" s="319"/>
      <c r="R116" s="284"/>
      <c r="S116" s="284"/>
      <c r="T116" s="284"/>
      <c r="U116" s="284"/>
      <c r="V116" s="284"/>
      <c r="W116" s="284"/>
      <c r="X116" s="284"/>
      <c r="Y116" s="284"/>
      <c r="Z116" s="284"/>
      <c r="AA116" s="284"/>
      <c r="AB116" s="284"/>
      <c r="AC116" s="284"/>
      <c r="AD116" s="284"/>
      <c r="AE116" s="284"/>
      <c r="AF116" s="284"/>
      <c r="AG116" s="284"/>
      <c r="AH116" s="284"/>
      <c r="AI116" s="284"/>
      <c r="AJ116" s="284"/>
      <c r="AK116" s="284"/>
      <c r="AL116" s="284"/>
    </row>
    <row r="117" spans="1:38" ht="13.5">
      <c r="A117" s="249" t="s">
        <v>241</v>
      </c>
      <c r="B117" s="249" t="s">
        <v>1052</v>
      </c>
      <c r="C117" s="6"/>
      <c r="D117" s="6"/>
      <c r="E117" s="6"/>
      <c r="F117" s="6"/>
      <c r="G117" s="6"/>
      <c r="H117" s="6"/>
      <c r="I117" s="6"/>
      <c r="J117" s="279"/>
      <c r="K117" s="271"/>
      <c r="L117" s="271"/>
      <c r="M117" s="271"/>
      <c r="N117" s="271"/>
      <c r="O117" s="271"/>
      <c r="P117" s="272">
        <f>SUM(C117:I117)</f>
        <v>0</v>
      </c>
      <c r="Q117" s="319"/>
      <c r="R117" s="284"/>
      <c r="S117" s="284"/>
      <c r="T117" s="284"/>
      <c r="U117" s="284"/>
      <c r="V117" s="284"/>
      <c r="W117" s="284"/>
      <c r="X117" s="284"/>
      <c r="Y117" s="284"/>
      <c r="Z117" s="284"/>
      <c r="AA117" s="284"/>
      <c r="AB117" s="284"/>
      <c r="AC117" s="284"/>
      <c r="AD117" s="284"/>
      <c r="AE117" s="284"/>
      <c r="AF117" s="284"/>
      <c r="AG117" s="284"/>
      <c r="AH117" s="284"/>
      <c r="AI117" s="284"/>
      <c r="AJ117" s="284"/>
      <c r="AK117" s="284"/>
      <c r="AL117" s="284"/>
    </row>
    <row r="118" spans="1:38" ht="13.5">
      <c r="A118" s="249" t="s">
        <v>242</v>
      </c>
      <c r="B118" s="249" t="s">
        <v>243</v>
      </c>
      <c r="C118" s="6"/>
      <c r="D118" s="6"/>
      <c r="E118" s="6"/>
      <c r="F118" s="6"/>
      <c r="G118" s="6"/>
      <c r="H118" s="6"/>
      <c r="I118" s="6"/>
      <c r="J118" s="279"/>
      <c r="K118" s="271"/>
      <c r="L118" s="271"/>
      <c r="M118" s="271"/>
      <c r="N118" s="271"/>
      <c r="O118" s="271"/>
      <c r="P118" s="272">
        <f>SUM(C118:I118)</f>
        <v>0</v>
      </c>
      <c r="Q118" s="319"/>
      <c r="R118" s="284"/>
      <c r="S118" s="284"/>
      <c r="T118" s="284"/>
      <c r="U118" s="284"/>
      <c r="V118" s="284"/>
      <c r="W118" s="284"/>
      <c r="X118" s="284"/>
      <c r="Y118" s="284"/>
      <c r="Z118" s="284"/>
      <c r="AA118" s="284"/>
      <c r="AB118" s="284"/>
      <c r="AC118" s="284"/>
      <c r="AD118" s="284"/>
      <c r="AE118" s="284"/>
      <c r="AF118" s="284"/>
      <c r="AG118" s="284"/>
      <c r="AH118" s="284"/>
      <c r="AI118" s="284"/>
      <c r="AJ118" s="284"/>
      <c r="AK118" s="284"/>
      <c r="AL118" s="284"/>
    </row>
    <row r="119" spans="1:38" ht="13.5">
      <c r="A119" s="249" t="s">
        <v>244</v>
      </c>
      <c r="B119" s="249" t="s">
        <v>346</v>
      </c>
      <c r="C119" s="279"/>
      <c r="D119" s="279"/>
      <c r="E119" s="279"/>
      <c r="F119" s="279"/>
      <c r="G119" s="279"/>
      <c r="H119" s="279"/>
      <c r="I119" s="279"/>
      <c r="J119" s="279"/>
      <c r="K119" s="271"/>
      <c r="L119" s="7"/>
      <c r="M119" s="271"/>
      <c r="N119" s="271"/>
      <c r="O119" s="271"/>
      <c r="P119" s="272">
        <f>L119</f>
        <v>0</v>
      </c>
      <c r="Q119" s="319"/>
      <c r="R119" s="284"/>
      <c r="S119" s="284"/>
      <c r="T119" s="284"/>
      <c r="U119" s="284"/>
      <c r="V119" s="284"/>
      <c r="W119" s="284"/>
      <c r="X119" s="284"/>
      <c r="Y119" s="284"/>
      <c r="Z119" s="284"/>
      <c r="AA119" s="284"/>
      <c r="AB119" s="284"/>
      <c r="AC119" s="284"/>
      <c r="AD119" s="284"/>
      <c r="AE119" s="284"/>
      <c r="AF119" s="284"/>
      <c r="AG119" s="284"/>
      <c r="AH119" s="284"/>
      <c r="AI119" s="284"/>
      <c r="AJ119" s="284"/>
      <c r="AK119" s="284"/>
      <c r="AL119" s="284"/>
    </row>
    <row r="120" spans="1:38" ht="13.5">
      <c r="A120" s="249" t="s">
        <v>245</v>
      </c>
      <c r="B120" s="249" t="s">
        <v>246</v>
      </c>
      <c r="C120" s="6"/>
      <c r="D120" s="6"/>
      <c r="E120" s="6"/>
      <c r="F120" s="6"/>
      <c r="G120" s="6"/>
      <c r="H120" s="6"/>
      <c r="I120" s="6"/>
      <c r="J120" s="279"/>
      <c r="K120" s="271"/>
      <c r="L120" s="271"/>
      <c r="M120" s="271"/>
      <c r="N120" s="271"/>
      <c r="O120" s="271"/>
      <c r="P120" s="272">
        <f>SUM(C120:I120)</f>
        <v>0</v>
      </c>
      <c r="Q120" s="319"/>
      <c r="R120" s="284"/>
      <c r="S120" s="284"/>
      <c r="T120" s="284"/>
      <c r="U120" s="284"/>
      <c r="V120" s="284"/>
      <c r="W120" s="284"/>
      <c r="X120" s="284"/>
      <c r="Y120" s="284"/>
      <c r="Z120" s="284"/>
      <c r="AA120" s="284"/>
      <c r="AB120" s="284"/>
      <c r="AC120" s="284"/>
      <c r="AD120" s="284"/>
      <c r="AE120" s="284"/>
      <c r="AF120" s="284"/>
      <c r="AG120" s="284"/>
      <c r="AH120" s="284"/>
      <c r="AI120" s="284"/>
      <c r="AJ120" s="284"/>
      <c r="AK120" s="284"/>
      <c r="AL120" s="284"/>
    </row>
    <row r="121" spans="1:38" ht="13.5">
      <c r="A121" s="249" t="s">
        <v>247</v>
      </c>
      <c r="B121" s="249" t="s">
        <v>248</v>
      </c>
      <c r="C121" s="6"/>
      <c r="D121" s="6"/>
      <c r="E121" s="6"/>
      <c r="F121" s="6"/>
      <c r="G121" s="6"/>
      <c r="H121" s="6"/>
      <c r="I121" s="6"/>
      <c r="J121" s="279"/>
      <c r="K121" s="271"/>
      <c r="L121" s="7"/>
      <c r="M121" s="271"/>
      <c r="N121" s="271"/>
      <c r="O121" s="271"/>
      <c r="P121" s="272">
        <f>SUM(C121:I121,L121)</f>
        <v>0</v>
      </c>
      <c r="Q121" s="319"/>
      <c r="R121" s="284"/>
      <c r="S121" s="284"/>
      <c r="T121" s="284"/>
      <c r="U121" s="284"/>
      <c r="V121" s="284"/>
      <c r="W121" s="284"/>
      <c r="X121" s="284"/>
      <c r="Y121" s="284"/>
      <c r="Z121" s="284"/>
      <c r="AA121" s="284"/>
      <c r="AB121" s="284"/>
      <c r="AC121" s="284"/>
      <c r="AD121" s="284"/>
      <c r="AE121" s="284"/>
      <c r="AF121" s="284"/>
      <c r="AG121" s="284"/>
      <c r="AH121" s="284"/>
      <c r="AI121" s="284"/>
      <c r="AJ121" s="284"/>
      <c r="AK121" s="284"/>
      <c r="AL121" s="284"/>
    </row>
    <row r="122" spans="1:38" ht="13.5">
      <c r="A122" s="249" t="s">
        <v>249</v>
      </c>
      <c r="B122" s="249" t="s">
        <v>250</v>
      </c>
      <c r="C122" s="6"/>
      <c r="D122" s="6"/>
      <c r="E122" s="6"/>
      <c r="F122" s="6"/>
      <c r="G122" s="6"/>
      <c r="H122" s="6"/>
      <c r="I122" s="6"/>
      <c r="J122" s="279"/>
      <c r="K122" s="271"/>
      <c r="L122" s="7"/>
      <c r="M122" s="271"/>
      <c r="N122" s="271"/>
      <c r="O122" s="271"/>
      <c r="P122" s="272">
        <f>SUM(C122:I122,L122)</f>
        <v>0</v>
      </c>
      <c r="Q122" s="319"/>
      <c r="R122" s="284"/>
      <c r="S122" s="284"/>
      <c r="T122" s="284"/>
      <c r="U122" s="284"/>
      <c r="V122" s="284"/>
      <c r="W122" s="284"/>
      <c r="X122" s="284"/>
      <c r="Y122" s="284"/>
      <c r="Z122" s="284"/>
      <c r="AA122" s="284"/>
      <c r="AB122" s="284"/>
      <c r="AC122" s="284"/>
      <c r="AD122" s="284"/>
      <c r="AE122" s="284"/>
      <c r="AF122" s="284"/>
      <c r="AG122" s="284"/>
      <c r="AH122" s="284"/>
      <c r="AI122" s="284"/>
      <c r="AJ122" s="284"/>
      <c r="AK122" s="284"/>
      <c r="AL122" s="284"/>
    </row>
    <row r="123" spans="1:38" ht="13.5">
      <c r="A123" s="249" t="s">
        <v>89</v>
      </c>
      <c r="B123" s="249" t="s">
        <v>90</v>
      </c>
      <c r="C123" s="279"/>
      <c r="D123" s="279"/>
      <c r="E123" s="279"/>
      <c r="F123" s="279"/>
      <c r="G123" s="279"/>
      <c r="H123" s="279"/>
      <c r="I123" s="279"/>
      <c r="J123" s="279"/>
      <c r="K123" s="271"/>
      <c r="L123" s="271"/>
      <c r="M123" s="7"/>
      <c r="N123" s="271"/>
      <c r="O123" s="271"/>
      <c r="P123" s="272">
        <f>M123</f>
        <v>0</v>
      </c>
      <c r="Q123" s="319"/>
      <c r="R123" s="284"/>
      <c r="S123" s="284"/>
      <c r="T123" s="284"/>
      <c r="U123" s="284"/>
      <c r="V123" s="284"/>
      <c r="W123" s="284"/>
      <c r="X123" s="284"/>
      <c r="Y123" s="284"/>
      <c r="Z123" s="284"/>
      <c r="AA123" s="284"/>
      <c r="AB123" s="284"/>
      <c r="AC123" s="284"/>
      <c r="AD123" s="284"/>
      <c r="AE123" s="284"/>
      <c r="AF123" s="284"/>
      <c r="AG123" s="284"/>
      <c r="AH123" s="284"/>
      <c r="AI123" s="284"/>
      <c r="AJ123" s="284"/>
      <c r="AK123" s="284"/>
      <c r="AL123" s="284"/>
    </row>
    <row r="124" spans="1:38" ht="13.5">
      <c r="A124" s="249" t="s">
        <v>89</v>
      </c>
      <c r="B124" s="249" t="s">
        <v>403</v>
      </c>
      <c r="C124" s="279"/>
      <c r="D124" s="279"/>
      <c r="E124" s="279"/>
      <c r="F124" s="279"/>
      <c r="G124" s="279"/>
      <c r="H124" s="279"/>
      <c r="I124" s="279"/>
      <c r="J124" s="279"/>
      <c r="K124" s="271"/>
      <c r="L124" s="271"/>
      <c r="M124" s="271"/>
      <c r="N124" s="7"/>
      <c r="O124" s="271"/>
      <c r="P124" s="272">
        <f>N124</f>
        <v>0</v>
      </c>
      <c r="Q124" s="319"/>
      <c r="R124" s="284"/>
      <c r="S124" s="284"/>
      <c r="T124" s="284"/>
      <c r="U124" s="284"/>
      <c r="V124" s="284"/>
      <c r="W124" s="284"/>
      <c r="X124" s="284"/>
      <c r="Y124" s="284"/>
      <c r="Z124" s="284"/>
      <c r="AA124" s="284"/>
      <c r="AB124" s="284"/>
      <c r="AC124" s="284"/>
      <c r="AD124" s="284"/>
      <c r="AE124" s="284"/>
      <c r="AF124" s="284"/>
      <c r="AG124" s="284"/>
      <c r="AH124" s="284"/>
      <c r="AI124" s="284"/>
      <c r="AJ124" s="284"/>
      <c r="AK124" s="284"/>
      <c r="AL124" s="284"/>
    </row>
    <row r="125" spans="1:38" ht="13.5">
      <c r="A125" s="249" t="s">
        <v>251</v>
      </c>
      <c r="B125" s="249" t="s">
        <v>252</v>
      </c>
      <c r="C125" s="6"/>
      <c r="D125" s="6"/>
      <c r="E125" s="6"/>
      <c r="F125" s="6"/>
      <c r="G125" s="6"/>
      <c r="H125" s="6"/>
      <c r="I125" s="6"/>
      <c r="J125" s="279"/>
      <c r="K125" s="271"/>
      <c r="L125" s="271"/>
      <c r="M125" s="271"/>
      <c r="N125" s="271"/>
      <c r="O125" s="271"/>
      <c r="P125" s="272">
        <f>SUM(C125:I125)</f>
        <v>0</v>
      </c>
      <c r="Q125" s="319"/>
      <c r="R125" s="284"/>
      <c r="S125" s="284"/>
      <c r="T125" s="284"/>
      <c r="U125" s="284"/>
      <c r="V125" s="284"/>
      <c r="W125" s="284"/>
      <c r="X125" s="284"/>
      <c r="Y125" s="284"/>
      <c r="Z125" s="284"/>
      <c r="AA125" s="284"/>
      <c r="AB125" s="284"/>
      <c r="AC125" s="284"/>
      <c r="AD125" s="284"/>
      <c r="AE125" s="284"/>
      <c r="AF125" s="284"/>
      <c r="AG125" s="284"/>
      <c r="AH125" s="284"/>
      <c r="AI125" s="284"/>
      <c r="AJ125" s="284"/>
      <c r="AK125" s="284"/>
      <c r="AL125" s="284"/>
    </row>
    <row r="126" spans="1:38" ht="13.5">
      <c r="A126" s="249" t="s">
        <v>253</v>
      </c>
      <c r="B126" s="249" t="s">
        <v>254</v>
      </c>
      <c r="C126" s="6"/>
      <c r="D126" s="6"/>
      <c r="E126" s="6"/>
      <c r="F126" s="6"/>
      <c r="G126" s="6"/>
      <c r="H126" s="6"/>
      <c r="I126" s="6"/>
      <c r="J126" s="279"/>
      <c r="K126" s="271"/>
      <c r="L126" s="271"/>
      <c r="M126" s="271"/>
      <c r="N126" s="271"/>
      <c r="O126" s="271"/>
      <c r="P126" s="272">
        <f>SUM(C126:I126)</f>
        <v>0</v>
      </c>
      <c r="Q126" s="319"/>
      <c r="R126" s="284"/>
      <c r="S126" s="284"/>
      <c r="T126" s="284"/>
      <c r="U126" s="284"/>
      <c r="V126" s="284"/>
      <c r="W126" s="284"/>
      <c r="X126" s="284"/>
      <c r="Y126" s="284"/>
      <c r="Z126" s="284"/>
      <c r="AA126" s="284"/>
      <c r="AB126" s="284"/>
      <c r="AC126" s="284"/>
      <c r="AD126" s="284"/>
      <c r="AE126" s="284"/>
      <c r="AF126" s="284"/>
      <c r="AG126" s="284"/>
      <c r="AH126" s="284"/>
      <c r="AI126" s="284"/>
      <c r="AJ126" s="284"/>
      <c r="AK126" s="284"/>
      <c r="AL126" s="284"/>
    </row>
    <row r="127" spans="1:38" ht="13.5">
      <c r="A127" s="249" t="s">
        <v>255</v>
      </c>
      <c r="B127" s="249" t="s">
        <v>1053</v>
      </c>
      <c r="C127" s="6"/>
      <c r="D127" s="6"/>
      <c r="E127" s="6"/>
      <c r="F127" s="6"/>
      <c r="G127" s="6"/>
      <c r="H127" s="6"/>
      <c r="I127" s="6"/>
      <c r="J127" s="279"/>
      <c r="K127" s="271"/>
      <c r="L127" s="271"/>
      <c r="M127" s="271"/>
      <c r="N127" s="271"/>
      <c r="O127" s="271"/>
      <c r="P127" s="272">
        <f>SUM(C127:I127)</f>
        <v>0</v>
      </c>
      <c r="Q127" s="319"/>
      <c r="R127" s="284"/>
      <c r="S127" s="284"/>
      <c r="T127" s="284"/>
      <c r="U127" s="284"/>
      <c r="V127" s="284"/>
      <c r="W127" s="284"/>
      <c r="X127" s="284"/>
      <c r="Y127" s="284"/>
      <c r="Z127" s="284"/>
      <c r="AA127" s="284"/>
      <c r="AB127" s="284"/>
      <c r="AC127" s="284"/>
      <c r="AD127" s="284"/>
      <c r="AE127" s="284"/>
      <c r="AF127" s="284"/>
      <c r="AG127" s="284"/>
      <c r="AH127" s="284"/>
      <c r="AI127" s="284"/>
      <c r="AJ127" s="284"/>
      <c r="AK127" s="284"/>
      <c r="AL127" s="284"/>
    </row>
    <row r="128" spans="1:38" ht="13.5">
      <c r="A128" s="278"/>
      <c r="B128" s="278" t="s">
        <v>394</v>
      </c>
      <c r="C128" s="272">
        <f t="shared" ref="C128:I128" si="10">SUM(C117:C118,C120:C122,C125:C127)</f>
        <v>0</v>
      </c>
      <c r="D128" s="272">
        <f t="shared" si="10"/>
        <v>0</v>
      </c>
      <c r="E128" s="272">
        <f t="shared" si="10"/>
        <v>0</v>
      </c>
      <c r="F128" s="272">
        <f t="shared" si="10"/>
        <v>0</v>
      </c>
      <c r="G128" s="272">
        <f t="shared" si="10"/>
        <v>0</v>
      </c>
      <c r="H128" s="272">
        <f t="shared" si="10"/>
        <v>0</v>
      </c>
      <c r="I128" s="272">
        <f t="shared" si="10"/>
        <v>0</v>
      </c>
      <c r="J128" s="272">
        <v>0</v>
      </c>
      <c r="K128" s="272">
        <v>0</v>
      </c>
      <c r="L128" s="272">
        <f>SUM(L119,L121:L122)</f>
        <v>0</v>
      </c>
      <c r="M128" s="272">
        <f>M123</f>
        <v>0</v>
      </c>
      <c r="N128" s="272">
        <f>N124</f>
        <v>0</v>
      </c>
      <c r="O128" s="272">
        <v>0</v>
      </c>
      <c r="P128" s="272">
        <f>SUM(C128:O128)</f>
        <v>0</v>
      </c>
      <c r="Q128" s="319"/>
      <c r="R128" s="284"/>
      <c r="S128" s="284"/>
      <c r="T128" s="284"/>
      <c r="U128" s="284"/>
      <c r="V128" s="284"/>
      <c r="W128" s="284"/>
      <c r="X128" s="284"/>
      <c r="Y128" s="284"/>
      <c r="Z128" s="284"/>
      <c r="AA128" s="284"/>
      <c r="AB128" s="284"/>
      <c r="AC128" s="284"/>
      <c r="AD128" s="284"/>
      <c r="AE128" s="284"/>
      <c r="AF128" s="284"/>
      <c r="AG128" s="284"/>
      <c r="AH128" s="284"/>
      <c r="AI128" s="284"/>
      <c r="AJ128" s="284"/>
      <c r="AK128" s="284"/>
      <c r="AL128" s="284"/>
    </row>
    <row r="129" spans="1:38" ht="13.5">
      <c r="A129" s="269"/>
      <c r="B129" s="269" t="s">
        <v>256</v>
      </c>
      <c r="C129" s="279"/>
      <c r="D129" s="279"/>
      <c r="E129" s="279"/>
      <c r="F129" s="279"/>
      <c r="G129" s="279"/>
      <c r="H129" s="279"/>
      <c r="I129" s="279"/>
      <c r="J129" s="279"/>
      <c r="K129" s="280"/>
      <c r="L129" s="280"/>
      <c r="M129" s="280"/>
      <c r="N129" s="280"/>
      <c r="O129" s="280"/>
      <c r="P129" s="279"/>
      <c r="Q129" s="319"/>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4"/>
    </row>
    <row r="130" spans="1:38" ht="13.5">
      <c r="A130" s="249" t="s">
        <v>257</v>
      </c>
      <c r="B130" s="249" t="s">
        <v>1054</v>
      </c>
      <c r="C130" s="6"/>
      <c r="D130" s="6"/>
      <c r="E130" s="6"/>
      <c r="F130" s="6"/>
      <c r="G130" s="6"/>
      <c r="H130" s="6"/>
      <c r="I130" s="6"/>
      <c r="J130" s="279"/>
      <c r="K130" s="271"/>
      <c r="L130" s="271"/>
      <c r="M130" s="271"/>
      <c r="N130" s="271"/>
      <c r="O130" s="271"/>
      <c r="P130" s="272">
        <f>SUM(C130:I130)</f>
        <v>0</v>
      </c>
      <c r="Q130" s="319"/>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4"/>
    </row>
    <row r="131" spans="1:38" ht="13.5">
      <c r="A131" s="249" t="s">
        <v>258</v>
      </c>
      <c r="B131" s="249" t="s">
        <v>259</v>
      </c>
      <c r="C131" s="6"/>
      <c r="D131" s="6"/>
      <c r="E131" s="6"/>
      <c r="F131" s="6"/>
      <c r="G131" s="6"/>
      <c r="H131" s="6"/>
      <c r="I131" s="6"/>
      <c r="J131" s="279"/>
      <c r="K131" s="271"/>
      <c r="L131" s="271"/>
      <c r="M131" s="271"/>
      <c r="N131" s="271"/>
      <c r="O131" s="271"/>
      <c r="P131" s="272">
        <f>SUM(C131:I131)</f>
        <v>0</v>
      </c>
      <c r="Q131" s="319"/>
      <c r="R131" s="284"/>
      <c r="S131" s="284"/>
      <c r="T131" s="284"/>
      <c r="U131" s="284"/>
      <c r="V131" s="284"/>
      <c r="W131" s="284"/>
      <c r="X131" s="284"/>
      <c r="Y131" s="284"/>
      <c r="Z131" s="284"/>
      <c r="AA131" s="284"/>
      <c r="AB131" s="284"/>
      <c r="AC131" s="284"/>
      <c r="AD131" s="284"/>
      <c r="AE131" s="284"/>
      <c r="AF131" s="284"/>
      <c r="AG131" s="284"/>
      <c r="AH131" s="284"/>
      <c r="AI131" s="284"/>
      <c r="AJ131" s="284"/>
      <c r="AK131" s="284"/>
      <c r="AL131" s="284"/>
    </row>
    <row r="132" spans="1:38" ht="13.5">
      <c r="A132" s="249" t="s">
        <v>260</v>
      </c>
      <c r="B132" s="249" t="s">
        <v>261</v>
      </c>
      <c r="C132" s="6"/>
      <c r="D132" s="6"/>
      <c r="E132" s="6"/>
      <c r="F132" s="6"/>
      <c r="G132" s="6"/>
      <c r="H132" s="6"/>
      <c r="I132" s="6"/>
      <c r="J132" s="279"/>
      <c r="K132" s="271"/>
      <c r="L132" s="271"/>
      <c r="M132" s="271"/>
      <c r="N132" s="271"/>
      <c r="O132" s="271"/>
      <c r="P132" s="272">
        <f>SUM(C132:I132)</f>
        <v>0</v>
      </c>
      <c r="Q132" s="319"/>
      <c r="R132" s="284"/>
      <c r="S132" s="284"/>
      <c r="T132" s="284"/>
      <c r="U132" s="284"/>
      <c r="V132" s="284"/>
      <c r="W132" s="284"/>
      <c r="X132" s="284"/>
      <c r="Y132" s="284"/>
      <c r="Z132" s="284"/>
      <c r="AA132" s="284"/>
      <c r="AB132" s="284"/>
      <c r="AC132" s="284"/>
      <c r="AD132" s="284"/>
      <c r="AE132" s="284"/>
      <c r="AF132" s="284"/>
      <c r="AG132" s="284"/>
      <c r="AH132" s="284"/>
      <c r="AI132" s="284"/>
      <c r="AJ132" s="284"/>
      <c r="AK132" s="284"/>
      <c r="AL132" s="284"/>
    </row>
    <row r="133" spans="1:38" ht="13.5">
      <c r="A133" s="249" t="s">
        <v>262</v>
      </c>
      <c r="B133" s="249" t="s">
        <v>1055</v>
      </c>
      <c r="C133" s="270"/>
      <c r="D133" s="270"/>
      <c r="E133" s="6"/>
      <c r="F133" s="270"/>
      <c r="G133" s="270"/>
      <c r="H133" s="270"/>
      <c r="I133" s="270"/>
      <c r="J133" s="279"/>
      <c r="K133" s="271"/>
      <c r="L133" s="271"/>
      <c r="M133" s="271"/>
      <c r="N133" s="271"/>
      <c r="O133" s="271"/>
      <c r="P133" s="272">
        <f>E133</f>
        <v>0</v>
      </c>
      <c r="Q133" s="319"/>
      <c r="R133" s="284"/>
      <c r="S133" s="284"/>
      <c r="T133" s="284"/>
      <c r="U133" s="284"/>
      <c r="V133" s="284"/>
      <c r="W133" s="284"/>
      <c r="X133" s="284"/>
      <c r="Y133" s="284"/>
      <c r="Z133" s="284"/>
      <c r="AA133" s="284"/>
      <c r="AB133" s="284"/>
      <c r="AC133" s="284"/>
      <c r="AD133" s="284"/>
      <c r="AE133" s="284"/>
      <c r="AF133" s="284"/>
      <c r="AG133" s="284"/>
      <c r="AH133" s="284"/>
      <c r="AI133" s="284"/>
      <c r="AJ133" s="284"/>
      <c r="AK133" s="284"/>
      <c r="AL133" s="284"/>
    </row>
    <row r="134" spans="1:38" ht="13.5">
      <c r="A134" s="249" t="s">
        <v>1011</v>
      </c>
      <c r="B134" s="249" t="s">
        <v>1056</v>
      </c>
      <c r="C134" s="270"/>
      <c r="D134" s="270"/>
      <c r="E134" s="6"/>
      <c r="F134" s="270"/>
      <c r="G134" s="270"/>
      <c r="H134" s="270"/>
      <c r="I134" s="270"/>
      <c r="J134" s="279"/>
      <c r="K134" s="271"/>
      <c r="L134" s="271"/>
      <c r="M134" s="271"/>
      <c r="N134" s="271"/>
      <c r="O134" s="271"/>
      <c r="P134" s="272">
        <f>E134</f>
        <v>0</v>
      </c>
      <c r="Q134" s="319"/>
      <c r="R134" s="284"/>
      <c r="S134" s="284"/>
      <c r="T134" s="284"/>
      <c r="U134" s="284"/>
      <c r="V134" s="284"/>
      <c r="W134" s="284"/>
      <c r="X134" s="284"/>
      <c r="Y134" s="284"/>
      <c r="Z134" s="284"/>
      <c r="AA134" s="284"/>
      <c r="AB134" s="284"/>
      <c r="AC134" s="284"/>
      <c r="AD134" s="284"/>
      <c r="AE134" s="284"/>
      <c r="AF134" s="284"/>
      <c r="AG134" s="284"/>
      <c r="AH134" s="284"/>
      <c r="AI134" s="284"/>
      <c r="AJ134" s="284"/>
      <c r="AK134" s="284"/>
      <c r="AL134" s="284"/>
    </row>
    <row r="135" spans="1:38" ht="13.5">
      <c r="A135" s="249" t="s">
        <v>263</v>
      </c>
      <c r="B135" s="249" t="s">
        <v>1057</v>
      </c>
      <c r="C135" s="6"/>
      <c r="D135" s="6"/>
      <c r="E135" s="6"/>
      <c r="F135" s="6"/>
      <c r="G135" s="6"/>
      <c r="H135" s="6"/>
      <c r="I135" s="6"/>
      <c r="J135" s="279"/>
      <c r="K135" s="271"/>
      <c r="L135" s="271"/>
      <c r="M135" s="271"/>
      <c r="N135" s="271"/>
      <c r="O135" s="271"/>
      <c r="P135" s="272">
        <f>SUM(C135:I135)</f>
        <v>0</v>
      </c>
      <c r="Q135" s="319"/>
      <c r="R135" s="284"/>
      <c r="S135" s="284"/>
      <c r="T135" s="284"/>
      <c r="U135" s="284"/>
      <c r="V135" s="284"/>
      <c r="W135" s="284"/>
      <c r="X135" s="284"/>
      <c r="Y135" s="284"/>
      <c r="Z135" s="284"/>
      <c r="AA135" s="284"/>
      <c r="AB135" s="284"/>
      <c r="AC135" s="284"/>
      <c r="AD135" s="284"/>
      <c r="AE135" s="284"/>
      <c r="AF135" s="284"/>
      <c r="AG135" s="284"/>
      <c r="AH135" s="284"/>
      <c r="AI135" s="284"/>
      <c r="AJ135" s="284"/>
      <c r="AK135" s="284"/>
      <c r="AL135" s="284"/>
    </row>
    <row r="136" spans="1:38" ht="13.5">
      <c r="A136" s="278"/>
      <c r="B136" s="278" t="s">
        <v>395</v>
      </c>
      <c r="C136" s="272">
        <f>SUM(C130:C132,C135)</f>
        <v>0</v>
      </c>
      <c r="D136" s="272">
        <f>SUM(D130:D132,D135)</f>
        <v>0</v>
      </c>
      <c r="E136" s="272">
        <f>SUM(E130:E135)</f>
        <v>0</v>
      </c>
      <c r="F136" s="272">
        <f>SUM(F130:F132,F135)</f>
        <v>0</v>
      </c>
      <c r="G136" s="272">
        <f>SUM(G130:G132,G135)</f>
        <v>0</v>
      </c>
      <c r="H136" s="272">
        <f>SUM(H130:H132,H135)</f>
        <v>0</v>
      </c>
      <c r="I136" s="272">
        <f>SUM(I130:I132,I135)</f>
        <v>0</v>
      </c>
      <c r="J136" s="272">
        <v>0</v>
      </c>
      <c r="K136" s="272">
        <v>0</v>
      </c>
      <c r="L136" s="272">
        <v>0</v>
      </c>
      <c r="M136" s="272">
        <v>0</v>
      </c>
      <c r="N136" s="272">
        <v>0</v>
      </c>
      <c r="O136" s="272">
        <v>0</v>
      </c>
      <c r="P136" s="272">
        <f>SUM(C136:O136)</f>
        <v>0</v>
      </c>
      <c r="Q136" s="319"/>
      <c r="R136" s="284"/>
      <c r="S136" s="284"/>
      <c r="T136" s="284"/>
      <c r="U136" s="284"/>
      <c r="V136" s="284"/>
      <c r="W136" s="284"/>
      <c r="X136" s="284"/>
      <c r="Y136" s="284"/>
      <c r="Z136" s="284"/>
      <c r="AA136" s="284"/>
      <c r="AB136" s="284"/>
      <c r="AC136" s="284"/>
      <c r="AD136" s="284"/>
      <c r="AE136" s="284"/>
      <c r="AF136" s="284"/>
      <c r="AG136" s="284"/>
      <c r="AH136" s="284"/>
      <c r="AI136" s="284"/>
      <c r="AJ136" s="284"/>
      <c r="AK136" s="284"/>
      <c r="AL136" s="284"/>
    </row>
    <row r="137" spans="1:38" ht="13.5">
      <c r="A137" s="269"/>
      <c r="B137" s="269" t="s">
        <v>264</v>
      </c>
      <c r="C137" s="279"/>
      <c r="D137" s="279"/>
      <c r="E137" s="279"/>
      <c r="F137" s="279"/>
      <c r="G137" s="279"/>
      <c r="H137" s="279"/>
      <c r="I137" s="279"/>
      <c r="J137" s="279"/>
      <c r="K137" s="280"/>
      <c r="L137" s="280"/>
      <c r="M137" s="280"/>
      <c r="N137" s="280"/>
      <c r="O137" s="280"/>
      <c r="P137" s="279"/>
      <c r="Q137" s="319"/>
      <c r="R137" s="284"/>
      <c r="S137" s="284"/>
      <c r="T137" s="284"/>
      <c r="U137" s="284"/>
      <c r="V137" s="284"/>
      <c r="W137" s="284"/>
      <c r="X137" s="284"/>
      <c r="Y137" s="284"/>
      <c r="Z137" s="284"/>
      <c r="AA137" s="284"/>
      <c r="AB137" s="284"/>
      <c r="AC137" s="284"/>
      <c r="AD137" s="284"/>
      <c r="AE137" s="284"/>
      <c r="AF137" s="284"/>
      <c r="AG137" s="284"/>
      <c r="AH137" s="284"/>
      <c r="AI137" s="284"/>
      <c r="AJ137" s="284"/>
      <c r="AK137" s="284"/>
      <c r="AL137" s="284"/>
    </row>
    <row r="138" spans="1:38" ht="13.5">
      <c r="A138" s="249" t="s">
        <v>265</v>
      </c>
      <c r="B138" s="249" t="s">
        <v>1058</v>
      </c>
      <c r="C138" s="6"/>
      <c r="D138" s="6"/>
      <c r="E138" s="6"/>
      <c r="F138" s="6"/>
      <c r="G138" s="6"/>
      <c r="H138" s="6"/>
      <c r="I138" s="6"/>
      <c r="J138" s="279"/>
      <c r="K138" s="271"/>
      <c r="L138" s="271"/>
      <c r="M138" s="271"/>
      <c r="N138" s="271"/>
      <c r="O138" s="271"/>
      <c r="P138" s="272">
        <f>SUM(C138:I138)</f>
        <v>0</v>
      </c>
      <c r="Q138" s="319"/>
      <c r="R138" s="284"/>
      <c r="S138" s="284"/>
      <c r="T138" s="284"/>
      <c r="U138" s="284"/>
      <c r="V138" s="284"/>
      <c r="W138" s="284"/>
      <c r="X138" s="284"/>
      <c r="Y138" s="284"/>
      <c r="Z138" s="284"/>
      <c r="AA138" s="284"/>
      <c r="AB138" s="284"/>
      <c r="AC138" s="284"/>
      <c r="AD138" s="284"/>
      <c r="AE138" s="284"/>
      <c r="AF138" s="284"/>
      <c r="AG138" s="284"/>
      <c r="AH138" s="284"/>
      <c r="AI138" s="284"/>
      <c r="AJ138" s="284"/>
      <c r="AK138" s="284"/>
      <c r="AL138" s="284"/>
    </row>
    <row r="139" spans="1:38" ht="13.5">
      <c r="A139" s="249" t="s">
        <v>1320</v>
      </c>
      <c r="B139" s="249" t="s">
        <v>1059</v>
      </c>
      <c r="C139" s="6"/>
      <c r="D139" s="6"/>
      <c r="E139" s="6"/>
      <c r="F139" s="6"/>
      <c r="G139" s="6"/>
      <c r="H139" s="6"/>
      <c r="I139" s="6"/>
      <c r="J139" s="279"/>
      <c r="K139" s="271"/>
      <c r="L139" s="271"/>
      <c r="M139" s="271"/>
      <c r="N139" s="271"/>
      <c r="O139" s="271"/>
      <c r="P139" s="272">
        <f>SUM(C139:I139)</f>
        <v>0</v>
      </c>
      <c r="Q139" s="319"/>
      <c r="R139" s="284"/>
      <c r="S139" s="284"/>
      <c r="T139" s="284"/>
      <c r="U139" s="284"/>
      <c r="V139" s="284"/>
      <c r="W139" s="284"/>
      <c r="X139" s="284"/>
      <c r="Y139" s="284"/>
      <c r="Z139" s="284"/>
      <c r="AA139" s="284"/>
      <c r="AB139" s="284"/>
      <c r="AC139" s="284"/>
      <c r="AD139" s="284"/>
      <c r="AE139" s="284"/>
      <c r="AF139" s="284"/>
      <c r="AG139" s="284"/>
      <c r="AH139" s="284"/>
      <c r="AI139" s="284"/>
      <c r="AJ139" s="284"/>
      <c r="AK139" s="284"/>
      <c r="AL139" s="284"/>
    </row>
    <row r="140" spans="1:38" ht="13.5">
      <c r="A140" s="249" t="s">
        <v>1321</v>
      </c>
      <c r="B140" s="249" t="s">
        <v>1060</v>
      </c>
      <c r="C140" s="6"/>
      <c r="D140" s="6"/>
      <c r="E140" s="6"/>
      <c r="F140" s="6"/>
      <c r="G140" s="6"/>
      <c r="H140" s="6"/>
      <c r="I140" s="6"/>
      <c r="J140" s="279"/>
      <c r="K140" s="271"/>
      <c r="L140" s="271"/>
      <c r="M140" s="271"/>
      <c r="N140" s="271"/>
      <c r="O140" s="271"/>
      <c r="P140" s="272">
        <f>SUM(C140:I140)</f>
        <v>0</v>
      </c>
      <c r="Q140" s="319"/>
      <c r="R140" s="284"/>
      <c r="S140" s="284"/>
      <c r="T140" s="284"/>
      <c r="U140" s="284"/>
      <c r="V140" s="284"/>
      <c r="W140" s="284"/>
      <c r="X140" s="284"/>
      <c r="Y140" s="284"/>
      <c r="Z140" s="284"/>
      <c r="AA140" s="284"/>
      <c r="AB140" s="284"/>
      <c r="AC140" s="284"/>
      <c r="AD140" s="284"/>
      <c r="AE140" s="284"/>
      <c r="AF140" s="284"/>
      <c r="AG140" s="284"/>
      <c r="AH140" s="284"/>
      <c r="AI140" s="284"/>
      <c r="AJ140" s="284"/>
      <c r="AK140" s="284"/>
      <c r="AL140" s="284"/>
    </row>
    <row r="141" spans="1:38" ht="13.5">
      <c r="A141" s="249" t="s">
        <v>266</v>
      </c>
      <c r="B141" s="249" t="s">
        <v>1061</v>
      </c>
      <c r="C141" s="6"/>
      <c r="D141" s="6"/>
      <c r="E141" s="6"/>
      <c r="F141" s="6"/>
      <c r="G141" s="6"/>
      <c r="H141" s="6"/>
      <c r="I141" s="6"/>
      <c r="J141" s="279"/>
      <c r="K141" s="271"/>
      <c r="L141" s="271"/>
      <c r="M141" s="271"/>
      <c r="N141" s="271"/>
      <c r="O141" s="271"/>
      <c r="P141" s="272">
        <f>SUM(C141:I141)</f>
        <v>0</v>
      </c>
      <c r="Q141" s="319"/>
      <c r="R141" s="284"/>
      <c r="S141" s="284"/>
      <c r="T141" s="284"/>
      <c r="U141" s="284"/>
      <c r="V141" s="284"/>
      <c r="W141" s="284"/>
      <c r="X141" s="284"/>
      <c r="Y141" s="284"/>
      <c r="Z141" s="284"/>
      <c r="AA141" s="284"/>
      <c r="AB141" s="284"/>
      <c r="AC141" s="284"/>
      <c r="AD141" s="284"/>
      <c r="AE141" s="284"/>
      <c r="AF141" s="284"/>
      <c r="AG141" s="284"/>
      <c r="AH141" s="284"/>
      <c r="AI141" s="284"/>
      <c r="AJ141" s="284"/>
      <c r="AK141" s="284"/>
      <c r="AL141" s="284"/>
    </row>
    <row r="142" spans="1:38" ht="13.5">
      <c r="A142" s="278"/>
      <c r="B142" s="278" t="s">
        <v>1077</v>
      </c>
      <c r="C142" s="272">
        <f>SUM(C138:C141)</f>
        <v>0</v>
      </c>
      <c r="D142" s="272">
        <f t="shared" ref="D142:H142" si="11">SUM(D138:D141)</f>
        <v>0</v>
      </c>
      <c r="E142" s="272">
        <f t="shared" si="11"/>
        <v>0</v>
      </c>
      <c r="F142" s="272">
        <f t="shared" si="11"/>
        <v>0</v>
      </c>
      <c r="G142" s="272">
        <f t="shared" si="11"/>
        <v>0</v>
      </c>
      <c r="H142" s="272">
        <f t="shared" si="11"/>
        <v>0</v>
      </c>
      <c r="I142" s="272">
        <f>SUM(I138:I141)</f>
        <v>0</v>
      </c>
      <c r="J142" s="272">
        <v>0</v>
      </c>
      <c r="K142" s="272">
        <v>0</v>
      </c>
      <c r="L142" s="272">
        <v>0</v>
      </c>
      <c r="M142" s="272">
        <v>0</v>
      </c>
      <c r="N142" s="272">
        <v>0</v>
      </c>
      <c r="O142" s="272">
        <v>0</v>
      </c>
      <c r="P142" s="272">
        <f>SUM(C142:O142)</f>
        <v>0</v>
      </c>
      <c r="Q142" s="319"/>
      <c r="R142" s="284"/>
      <c r="S142" s="284"/>
      <c r="T142" s="284"/>
      <c r="U142" s="284"/>
      <c r="V142" s="284"/>
      <c r="W142" s="284"/>
      <c r="X142" s="284"/>
      <c r="Y142" s="284"/>
      <c r="Z142" s="284"/>
      <c r="AA142" s="284"/>
      <c r="AB142" s="284"/>
      <c r="AC142" s="284"/>
      <c r="AD142" s="284"/>
      <c r="AE142" s="284"/>
      <c r="AF142" s="284"/>
      <c r="AG142" s="284"/>
      <c r="AH142" s="284"/>
      <c r="AI142" s="284"/>
      <c r="AJ142" s="284"/>
      <c r="AK142" s="284"/>
      <c r="AL142" s="284"/>
    </row>
    <row r="143" spans="1:38" ht="13.5">
      <c r="A143" s="269"/>
      <c r="B143" s="269" t="s">
        <v>1062</v>
      </c>
      <c r="C143" s="285"/>
      <c r="D143" s="279"/>
      <c r="E143" s="279"/>
      <c r="F143" s="279"/>
      <c r="G143" s="279"/>
      <c r="H143" s="279"/>
      <c r="I143" s="279"/>
      <c r="J143" s="279"/>
      <c r="K143" s="280"/>
      <c r="L143" s="280"/>
      <c r="M143" s="280"/>
      <c r="N143" s="280"/>
      <c r="O143" s="280"/>
      <c r="P143" s="285"/>
      <c r="Q143" s="319"/>
      <c r="R143" s="284"/>
      <c r="S143" s="284"/>
      <c r="T143" s="284"/>
      <c r="U143" s="284"/>
      <c r="V143" s="284"/>
      <c r="W143" s="284"/>
      <c r="X143" s="284"/>
      <c r="Y143" s="284"/>
      <c r="Z143" s="284"/>
      <c r="AA143" s="284"/>
      <c r="AB143" s="284"/>
      <c r="AC143" s="284"/>
      <c r="AD143" s="284"/>
      <c r="AE143" s="284"/>
      <c r="AF143" s="284"/>
      <c r="AG143" s="284"/>
      <c r="AH143" s="284"/>
      <c r="AI143" s="284"/>
      <c r="AJ143" s="284"/>
      <c r="AK143" s="284"/>
      <c r="AL143" s="284"/>
    </row>
    <row r="144" spans="1:38" ht="13.5">
      <c r="A144" s="249" t="s">
        <v>267</v>
      </c>
      <c r="B144" s="249" t="s">
        <v>1063</v>
      </c>
      <c r="C144" s="6"/>
      <c r="D144" s="6"/>
      <c r="E144" s="6"/>
      <c r="F144" s="6"/>
      <c r="G144" s="6"/>
      <c r="H144" s="6"/>
      <c r="I144" s="6"/>
      <c r="J144" s="279"/>
      <c r="K144" s="271"/>
      <c r="L144" s="7"/>
      <c r="M144" s="271"/>
      <c r="N144" s="271"/>
      <c r="O144" s="271"/>
      <c r="P144" s="272">
        <f>SUM(C144:I144,L144)</f>
        <v>0</v>
      </c>
      <c r="Q144" s="319"/>
      <c r="R144" s="284"/>
      <c r="S144" s="284"/>
      <c r="T144" s="284"/>
      <c r="U144" s="284"/>
      <c r="V144" s="284"/>
      <c r="W144" s="284"/>
      <c r="X144" s="284"/>
      <c r="Y144" s="284"/>
      <c r="Z144" s="284"/>
      <c r="AA144" s="284"/>
      <c r="AB144" s="284"/>
      <c r="AC144" s="284"/>
      <c r="AD144" s="284"/>
      <c r="AE144" s="284"/>
      <c r="AF144" s="284"/>
      <c r="AG144" s="284"/>
      <c r="AH144" s="284"/>
      <c r="AI144" s="284"/>
      <c r="AJ144" s="284"/>
      <c r="AK144" s="284"/>
      <c r="AL144" s="284"/>
    </row>
    <row r="145" spans="1:38" ht="13.5">
      <c r="A145" s="249" t="s">
        <v>268</v>
      </c>
      <c r="B145" s="249" t="s">
        <v>269</v>
      </c>
      <c r="C145" s="6"/>
      <c r="D145" s="6"/>
      <c r="E145" s="6"/>
      <c r="F145" s="6"/>
      <c r="G145" s="6"/>
      <c r="H145" s="6"/>
      <c r="I145" s="6"/>
      <c r="J145" s="279"/>
      <c r="K145" s="271"/>
      <c r="L145" s="271"/>
      <c r="M145" s="271"/>
      <c r="N145" s="271"/>
      <c r="O145" s="271"/>
      <c r="P145" s="272">
        <f>SUM(C145:I145)</f>
        <v>0</v>
      </c>
      <c r="Q145" s="319"/>
      <c r="R145" s="284"/>
      <c r="S145" s="284"/>
      <c r="T145" s="284"/>
      <c r="U145" s="284"/>
      <c r="V145" s="284"/>
      <c r="W145" s="284"/>
      <c r="X145" s="284"/>
      <c r="Y145" s="284"/>
      <c r="Z145" s="284"/>
      <c r="AA145" s="284"/>
      <c r="AB145" s="284"/>
      <c r="AC145" s="284"/>
      <c r="AD145" s="284"/>
      <c r="AE145" s="284"/>
      <c r="AF145" s="284"/>
      <c r="AG145" s="284"/>
      <c r="AH145" s="284"/>
      <c r="AI145" s="284"/>
      <c r="AJ145" s="284"/>
      <c r="AK145" s="284"/>
      <c r="AL145" s="284"/>
    </row>
    <row r="146" spans="1:38" ht="13.5">
      <c r="A146" s="249" t="s">
        <v>270</v>
      </c>
      <c r="B146" s="249" t="s">
        <v>271</v>
      </c>
      <c r="C146" s="6"/>
      <c r="D146" s="6"/>
      <c r="E146" s="6"/>
      <c r="F146" s="6"/>
      <c r="G146" s="6"/>
      <c r="H146" s="6"/>
      <c r="I146" s="6"/>
      <c r="J146" s="279"/>
      <c r="K146" s="271"/>
      <c r="L146" s="271"/>
      <c r="M146" s="271"/>
      <c r="N146" s="271"/>
      <c r="O146" s="271"/>
      <c r="P146" s="272">
        <f>SUM(C146:I146)</f>
        <v>0</v>
      </c>
      <c r="Q146" s="319"/>
      <c r="R146" s="284"/>
      <c r="S146" s="284"/>
      <c r="T146" s="284"/>
      <c r="U146" s="284"/>
      <c r="V146" s="284"/>
      <c r="W146" s="284"/>
      <c r="X146" s="284"/>
      <c r="Y146" s="284"/>
      <c r="Z146" s="284"/>
      <c r="AA146" s="284"/>
      <c r="AB146" s="284"/>
      <c r="AC146" s="284"/>
      <c r="AD146" s="284"/>
      <c r="AE146" s="284"/>
      <c r="AF146" s="284"/>
      <c r="AG146" s="284"/>
      <c r="AH146" s="284"/>
      <c r="AI146" s="284"/>
      <c r="AJ146" s="284"/>
      <c r="AK146" s="284"/>
      <c r="AL146" s="284"/>
    </row>
    <row r="147" spans="1:38" ht="13.5">
      <c r="A147" s="249" t="s">
        <v>272</v>
      </c>
      <c r="B147" s="249" t="s">
        <v>273</v>
      </c>
      <c r="C147" s="6"/>
      <c r="D147" s="6"/>
      <c r="E147" s="6"/>
      <c r="F147" s="6"/>
      <c r="G147" s="6"/>
      <c r="H147" s="6"/>
      <c r="I147" s="6"/>
      <c r="J147" s="279"/>
      <c r="K147" s="271"/>
      <c r="L147" s="271"/>
      <c r="M147" s="271"/>
      <c r="N147" s="271"/>
      <c r="O147" s="271"/>
      <c r="P147" s="272">
        <f>SUM(C147:I147)</f>
        <v>0</v>
      </c>
      <c r="Q147" s="319"/>
      <c r="R147" s="284"/>
      <c r="S147" s="284"/>
      <c r="T147" s="284"/>
      <c r="U147" s="284"/>
      <c r="V147" s="284"/>
      <c r="W147" s="284"/>
      <c r="X147" s="284"/>
      <c r="Y147" s="284"/>
      <c r="Z147" s="284"/>
      <c r="AA147" s="284"/>
      <c r="AB147" s="284"/>
      <c r="AC147" s="284"/>
      <c r="AD147" s="284"/>
      <c r="AE147" s="284"/>
      <c r="AF147" s="284"/>
      <c r="AG147" s="284"/>
      <c r="AH147" s="284"/>
      <c r="AI147" s="284"/>
      <c r="AJ147" s="284"/>
      <c r="AK147" s="284"/>
      <c r="AL147" s="284"/>
    </row>
    <row r="148" spans="1:38" ht="13.5">
      <c r="A148" s="249" t="s">
        <v>368</v>
      </c>
      <c r="B148" s="249" t="s">
        <v>367</v>
      </c>
      <c r="C148" s="285"/>
      <c r="D148" s="279"/>
      <c r="E148" s="279"/>
      <c r="F148" s="279"/>
      <c r="G148" s="279"/>
      <c r="H148" s="279"/>
      <c r="I148" s="279"/>
      <c r="J148" s="279"/>
      <c r="K148" s="271"/>
      <c r="L148" s="271"/>
      <c r="M148" s="271"/>
      <c r="N148" s="271"/>
      <c r="O148" s="7"/>
      <c r="P148" s="272">
        <f>O148</f>
        <v>0</v>
      </c>
      <c r="Q148" s="319"/>
      <c r="R148" s="284"/>
      <c r="S148" s="284"/>
      <c r="T148" s="284"/>
      <c r="U148" s="284"/>
      <c r="V148" s="284"/>
      <c r="W148" s="284"/>
      <c r="X148" s="284"/>
      <c r="Y148" s="284"/>
      <c r="Z148" s="284"/>
      <c r="AA148" s="284"/>
      <c r="AB148" s="284"/>
      <c r="AC148" s="284"/>
      <c r="AD148" s="284"/>
      <c r="AE148" s="284"/>
      <c r="AF148" s="284"/>
      <c r="AG148" s="284"/>
      <c r="AH148" s="284"/>
      <c r="AI148" s="284"/>
      <c r="AJ148" s="284"/>
      <c r="AK148" s="284"/>
      <c r="AL148" s="284"/>
    </row>
    <row r="149" spans="1:38" ht="13.5">
      <c r="A149" s="249" t="s">
        <v>369</v>
      </c>
      <c r="B149" s="249" t="s">
        <v>370</v>
      </c>
      <c r="C149" s="285"/>
      <c r="D149" s="279"/>
      <c r="E149" s="279"/>
      <c r="F149" s="279"/>
      <c r="G149" s="279"/>
      <c r="H149" s="279"/>
      <c r="I149" s="279"/>
      <c r="J149" s="279"/>
      <c r="K149" s="271"/>
      <c r="L149" s="271"/>
      <c r="M149" s="271"/>
      <c r="N149" s="271"/>
      <c r="O149" s="7"/>
      <c r="P149" s="272">
        <f>O149</f>
        <v>0</v>
      </c>
      <c r="Q149" s="319"/>
      <c r="R149" s="284"/>
      <c r="S149" s="284"/>
      <c r="T149" s="284"/>
      <c r="U149" s="284"/>
      <c r="V149" s="284"/>
      <c r="W149" s="284"/>
      <c r="X149" s="284"/>
      <c r="Y149" s="284"/>
      <c r="Z149" s="284"/>
      <c r="AA149" s="284"/>
      <c r="AB149" s="284"/>
      <c r="AC149" s="284"/>
      <c r="AD149" s="284"/>
      <c r="AE149" s="284"/>
      <c r="AF149" s="284"/>
      <c r="AG149" s="284"/>
      <c r="AH149" s="284"/>
      <c r="AI149" s="284"/>
      <c r="AJ149" s="284"/>
      <c r="AK149" s="284"/>
      <c r="AL149" s="284"/>
    </row>
    <row r="150" spans="1:38" ht="13.5">
      <c r="A150" s="249" t="s">
        <v>274</v>
      </c>
      <c r="B150" s="249" t="s">
        <v>275</v>
      </c>
      <c r="C150" s="6"/>
      <c r="D150" s="6"/>
      <c r="E150" s="6"/>
      <c r="F150" s="6"/>
      <c r="G150" s="6"/>
      <c r="H150" s="6"/>
      <c r="I150" s="6"/>
      <c r="J150" s="279"/>
      <c r="K150" s="271"/>
      <c r="L150" s="271"/>
      <c r="M150" s="271"/>
      <c r="N150" s="271"/>
      <c r="O150" s="271"/>
      <c r="P150" s="272">
        <f>SUM(C150:I150)</f>
        <v>0</v>
      </c>
      <c r="Q150" s="319"/>
      <c r="R150" s="284"/>
      <c r="S150" s="284"/>
      <c r="T150" s="284"/>
      <c r="U150" s="284"/>
      <c r="V150" s="284"/>
      <c r="W150" s="284"/>
      <c r="X150" s="284"/>
      <c r="Y150" s="284"/>
      <c r="Z150" s="284"/>
      <c r="AA150" s="284"/>
      <c r="AB150" s="284"/>
      <c r="AC150" s="284"/>
      <c r="AD150" s="284"/>
      <c r="AE150" s="284"/>
      <c r="AF150" s="284"/>
      <c r="AG150" s="284"/>
      <c r="AH150" s="284"/>
      <c r="AI150" s="284"/>
      <c r="AJ150" s="284"/>
      <c r="AK150" s="284"/>
      <c r="AL150" s="284"/>
    </row>
    <row r="151" spans="1:38" ht="13.5">
      <c r="A151" s="249" t="s">
        <v>276</v>
      </c>
      <c r="B151" s="249" t="s">
        <v>277</v>
      </c>
      <c r="C151" s="6"/>
      <c r="D151" s="6"/>
      <c r="E151" s="6"/>
      <c r="F151" s="6"/>
      <c r="G151" s="6"/>
      <c r="H151" s="6"/>
      <c r="I151" s="6"/>
      <c r="J151" s="279"/>
      <c r="K151" s="271"/>
      <c r="L151" s="7"/>
      <c r="M151" s="271"/>
      <c r="N151" s="271"/>
      <c r="O151" s="271"/>
      <c r="P151" s="272">
        <f>SUM(C151:I151,L151)</f>
        <v>0</v>
      </c>
      <c r="Q151" s="319"/>
      <c r="R151" s="284"/>
      <c r="S151" s="284"/>
      <c r="T151" s="284"/>
      <c r="U151" s="284"/>
      <c r="V151" s="284"/>
      <c r="W151" s="284"/>
      <c r="X151" s="284"/>
      <c r="Y151" s="284"/>
      <c r="Z151" s="284"/>
      <c r="AA151" s="284"/>
      <c r="AB151" s="284"/>
      <c r="AC151" s="284"/>
      <c r="AD151" s="284"/>
      <c r="AE151" s="284"/>
      <c r="AF151" s="284"/>
      <c r="AG151" s="284"/>
      <c r="AH151" s="284"/>
      <c r="AI151" s="284"/>
      <c r="AJ151" s="284"/>
      <c r="AK151" s="284"/>
      <c r="AL151" s="284"/>
    </row>
    <row r="152" spans="1:38" ht="13.5">
      <c r="A152" s="249" t="s">
        <v>91</v>
      </c>
      <c r="B152" s="249" t="s">
        <v>92</v>
      </c>
      <c r="C152" s="270"/>
      <c r="D152" s="270"/>
      <c r="E152" s="270"/>
      <c r="F152" s="270"/>
      <c r="G152" s="270"/>
      <c r="H152" s="270"/>
      <c r="I152" s="270"/>
      <c r="J152" s="279"/>
      <c r="K152" s="271"/>
      <c r="L152" s="271"/>
      <c r="M152" s="7"/>
      <c r="N152" s="271"/>
      <c r="O152" s="271"/>
      <c r="P152" s="272">
        <f>M152</f>
        <v>0</v>
      </c>
      <c r="Q152" s="319"/>
      <c r="R152" s="284"/>
      <c r="S152" s="284"/>
      <c r="T152" s="284"/>
      <c r="U152" s="284"/>
      <c r="V152" s="284"/>
      <c r="W152" s="284"/>
      <c r="X152" s="284"/>
      <c r="Y152" s="284"/>
      <c r="Z152" s="284"/>
      <c r="AA152" s="284"/>
      <c r="AB152" s="284"/>
      <c r="AC152" s="284"/>
      <c r="AD152" s="284"/>
      <c r="AE152" s="284"/>
      <c r="AF152" s="284"/>
      <c r="AG152" s="284"/>
      <c r="AH152" s="284"/>
      <c r="AI152" s="284"/>
      <c r="AJ152" s="284"/>
      <c r="AK152" s="284"/>
      <c r="AL152" s="284"/>
    </row>
    <row r="153" spans="1:38" ht="13.5">
      <c r="A153" s="249" t="s">
        <v>91</v>
      </c>
      <c r="B153" s="249" t="s">
        <v>393</v>
      </c>
      <c r="C153" s="270"/>
      <c r="D153" s="270"/>
      <c r="E153" s="270"/>
      <c r="F153" s="270"/>
      <c r="G153" s="270"/>
      <c r="H153" s="270"/>
      <c r="I153" s="270"/>
      <c r="J153" s="279"/>
      <c r="K153" s="271"/>
      <c r="L153" s="271"/>
      <c r="M153" s="271"/>
      <c r="N153" s="7"/>
      <c r="O153" s="271"/>
      <c r="P153" s="272">
        <f>N153</f>
        <v>0</v>
      </c>
      <c r="Q153" s="319"/>
      <c r="R153" s="284"/>
      <c r="S153" s="284"/>
      <c r="T153" s="284"/>
      <c r="U153" s="284"/>
      <c r="V153" s="284"/>
      <c r="W153" s="284"/>
      <c r="X153" s="284"/>
      <c r="Y153" s="284"/>
      <c r="Z153" s="284"/>
      <c r="AA153" s="284"/>
      <c r="AB153" s="284"/>
      <c r="AC153" s="284"/>
      <c r="AD153" s="284"/>
      <c r="AE153" s="284"/>
      <c r="AF153" s="284"/>
      <c r="AG153" s="284"/>
      <c r="AH153" s="284"/>
      <c r="AI153" s="284"/>
      <c r="AJ153" s="284"/>
      <c r="AK153" s="284"/>
      <c r="AL153" s="284"/>
    </row>
    <row r="154" spans="1:38" ht="13.5">
      <c r="A154" s="249" t="s">
        <v>278</v>
      </c>
      <c r="B154" s="249" t="s">
        <v>279</v>
      </c>
      <c r="C154" s="6"/>
      <c r="D154" s="6"/>
      <c r="E154" s="6"/>
      <c r="F154" s="6"/>
      <c r="G154" s="6"/>
      <c r="H154" s="6"/>
      <c r="I154" s="6"/>
      <c r="J154" s="279"/>
      <c r="K154" s="271"/>
      <c r="L154" s="271"/>
      <c r="M154" s="271"/>
      <c r="N154" s="271"/>
      <c r="O154" s="271"/>
      <c r="P154" s="272">
        <f>SUM(C154:I154)</f>
        <v>0</v>
      </c>
      <c r="Q154" s="319"/>
      <c r="R154" s="284"/>
      <c r="S154" s="284"/>
      <c r="T154" s="284"/>
      <c r="U154" s="284"/>
      <c r="V154" s="284"/>
      <c r="W154" s="284"/>
      <c r="X154" s="284"/>
      <c r="Y154" s="284"/>
      <c r="Z154" s="284"/>
      <c r="AA154" s="284"/>
      <c r="AB154" s="284"/>
      <c r="AC154" s="284"/>
      <c r="AD154" s="284"/>
      <c r="AE154" s="284"/>
      <c r="AF154" s="284"/>
      <c r="AG154" s="284"/>
      <c r="AH154" s="284"/>
      <c r="AI154" s="284"/>
      <c r="AJ154" s="284"/>
      <c r="AK154" s="284"/>
      <c r="AL154" s="284"/>
    </row>
    <row r="155" spans="1:38" ht="13.5">
      <c r="A155" s="249" t="s">
        <v>1064</v>
      </c>
      <c r="B155" s="249" t="s">
        <v>1065</v>
      </c>
      <c r="C155" s="6"/>
      <c r="D155" s="6"/>
      <c r="E155" s="6"/>
      <c r="F155" s="6"/>
      <c r="G155" s="6"/>
      <c r="H155" s="6"/>
      <c r="I155" s="6"/>
      <c r="J155" s="279"/>
      <c r="K155" s="271"/>
      <c r="L155" s="271"/>
      <c r="M155" s="271"/>
      <c r="N155" s="271"/>
      <c r="O155" s="271"/>
      <c r="P155" s="272">
        <f>SUM(C155:I155)</f>
        <v>0</v>
      </c>
      <c r="Q155" s="319"/>
      <c r="R155" s="284"/>
      <c r="S155" s="284"/>
      <c r="T155" s="284"/>
      <c r="U155" s="284"/>
      <c r="V155" s="284"/>
      <c r="W155" s="284"/>
      <c r="X155" s="284"/>
      <c r="Y155" s="284"/>
      <c r="Z155" s="284"/>
      <c r="AA155" s="284"/>
      <c r="AB155" s="284"/>
      <c r="AC155" s="284"/>
      <c r="AD155" s="284"/>
      <c r="AE155" s="284"/>
      <c r="AF155" s="284"/>
      <c r="AG155" s="284"/>
      <c r="AH155" s="284"/>
      <c r="AI155" s="284"/>
      <c r="AJ155" s="284"/>
      <c r="AK155" s="284"/>
      <c r="AL155" s="284"/>
    </row>
    <row r="156" spans="1:38" ht="13.5">
      <c r="A156" s="249" t="s">
        <v>1067</v>
      </c>
      <c r="B156" s="249" t="s">
        <v>1068</v>
      </c>
      <c r="C156" s="6"/>
      <c r="D156" s="6"/>
      <c r="E156" s="6"/>
      <c r="F156" s="6"/>
      <c r="G156" s="6"/>
      <c r="H156" s="6"/>
      <c r="I156" s="6"/>
      <c r="J156" s="279"/>
      <c r="K156" s="271"/>
      <c r="L156" s="7"/>
      <c r="M156" s="271"/>
      <c r="N156" s="271"/>
      <c r="O156" s="271"/>
      <c r="P156" s="272">
        <f>SUM(C156:I156,L156)</f>
        <v>0</v>
      </c>
      <c r="Q156" s="319"/>
      <c r="R156" s="284"/>
      <c r="S156" s="284"/>
      <c r="T156" s="284"/>
      <c r="U156" s="284"/>
      <c r="V156" s="284"/>
      <c r="W156" s="284"/>
      <c r="X156" s="284"/>
      <c r="Y156" s="284"/>
      <c r="Z156" s="284"/>
      <c r="AA156" s="284"/>
      <c r="AB156" s="284"/>
      <c r="AC156" s="284"/>
      <c r="AD156" s="284"/>
      <c r="AE156" s="284"/>
      <c r="AF156" s="284"/>
      <c r="AG156" s="284"/>
      <c r="AH156" s="284"/>
      <c r="AI156" s="284"/>
      <c r="AJ156" s="284"/>
      <c r="AK156" s="284"/>
      <c r="AL156" s="284"/>
    </row>
    <row r="157" spans="1:38" ht="13.5">
      <c r="A157" s="249" t="s">
        <v>281</v>
      </c>
      <c r="B157" s="249" t="s">
        <v>282</v>
      </c>
      <c r="C157" s="286"/>
      <c r="D157" s="270"/>
      <c r="E157" s="270"/>
      <c r="F157" s="270"/>
      <c r="G157" s="270"/>
      <c r="H157" s="270"/>
      <c r="I157" s="270"/>
      <c r="J157" s="270"/>
      <c r="K157" s="7"/>
      <c r="L157" s="271"/>
      <c r="M157" s="271"/>
      <c r="N157" s="271"/>
      <c r="O157" s="271"/>
      <c r="P157" s="272">
        <f>K157</f>
        <v>0</v>
      </c>
      <c r="Q157" s="319"/>
      <c r="R157" s="284"/>
      <c r="S157" s="284"/>
      <c r="T157" s="284"/>
      <c r="U157" s="284"/>
      <c r="V157" s="284"/>
      <c r="W157" s="284"/>
      <c r="X157" s="284"/>
      <c r="Y157" s="284"/>
      <c r="Z157" s="284"/>
      <c r="AA157" s="284"/>
      <c r="AB157" s="284"/>
      <c r="AC157" s="284"/>
      <c r="AD157" s="284"/>
      <c r="AE157" s="284"/>
      <c r="AF157" s="284"/>
      <c r="AG157" s="284"/>
      <c r="AH157" s="284"/>
      <c r="AI157" s="284"/>
      <c r="AJ157" s="284"/>
      <c r="AK157" s="284"/>
      <c r="AL157" s="284"/>
    </row>
    <row r="158" spans="1:38" ht="13.5">
      <c r="A158" s="278"/>
      <c r="B158" s="278" t="s">
        <v>396</v>
      </c>
      <c r="C158" s="272">
        <f t="shared" ref="C158:I158" si="12">SUM(C144:C147,C150:C151,C154:C156)</f>
        <v>0</v>
      </c>
      <c r="D158" s="272">
        <f t="shared" si="12"/>
        <v>0</v>
      </c>
      <c r="E158" s="272">
        <f t="shared" si="12"/>
        <v>0</v>
      </c>
      <c r="F158" s="272">
        <f t="shared" si="12"/>
        <v>0</v>
      </c>
      <c r="G158" s="272">
        <f t="shared" si="12"/>
        <v>0</v>
      </c>
      <c r="H158" s="272">
        <f t="shared" si="12"/>
        <v>0</v>
      </c>
      <c r="I158" s="272">
        <f t="shared" si="12"/>
        <v>0</v>
      </c>
      <c r="J158" s="272">
        <v>0</v>
      </c>
      <c r="K158" s="272">
        <f>K157</f>
        <v>0</v>
      </c>
      <c r="L158" s="272">
        <f>SUM(L151+L156+L144)</f>
        <v>0</v>
      </c>
      <c r="M158" s="272">
        <f>M152</f>
        <v>0</v>
      </c>
      <c r="N158" s="272">
        <f>N153</f>
        <v>0</v>
      </c>
      <c r="O158" s="272">
        <f>SUM(O148:O149)</f>
        <v>0</v>
      </c>
      <c r="P158" s="272">
        <f>SUM(C158:O158)</f>
        <v>0</v>
      </c>
      <c r="Q158" s="319"/>
      <c r="R158" s="284"/>
      <c r="S158" s="284"/>
      <c r="T158" s="284"/>
      <c r="U158" s="284"/>
      <c r="V158" s="284"/>
      <c r="W158" s="284"/>
      <c r="X158" s="284"/>
      <c r="Y158" s="284"/>
      <c r="Z158" s="284"/>
      <c r="AA158" s="284"/>
      <c r="AB158" s="284"/>
      <c r="AC158" s="284"/>
      <c r="AD158" s="284"/>
      <c r="AE158" s="284"/>
      <c r="AF158" s="284"/>
      <c r="AG158" s="284"/>
      <c r="AH158" s="284"/>
      <c r="AI158" s="284"/>
      <c r="AJ158" s="284"/>
      <c r="AK158" s="284"/>
      <c r="AL158" s="284"/>
    </row>
    <row r="159" spans="1:38" ht="13.5">
      <c r="A159" s="269"/>
      <c r="B159" s="269" t="s">
        <v>1066</v>
      </c>
      <c r="C159" s="285"/>
      <c r="D159" s="279"/>
      <c r="E159" s="279"/>
      <c r="F159" s="279"/>
      <c r="G159" s="279"/>
      <c r="H159" s="279"/>
      <c r="I159" s="279"/>
      <c r="J159" s="279"/>
      <c r="K159" s="280"/>
      <c r="L159" s="280"/>
      <c r="M159" s="280"/>
      <c r="N159" s="280"/>
      <c r="O159" s="280"/>
      <c r="P159" s="285"/>
      <c r="Q159" s="319"/>
      <c r="R159" s="284"/>
      <c r="S159" s="284"/>
      <c r="T159" s="284"/>
      <c r="U159" s="284"/>
      <c r="V159" s="284"/>
      <c r="W159" s="284"/>
      <c r="X159" s="284"/>
      <c r="Y159" s="284"/>
      <c r="Z159" s="284"/>
      <c r="AA159" s="284"/>
      <c r="AB159" s="284"/>
      <c r="AC159" s="284"/>
      <c r="AD159" s="284"/>
      <c r="AE159" s="284"/>
      <c r="AF159" s="284"/>
      <c r="AG159" s="284"/>
      <c r="AH159" s="284"/>
      <c r="AI159" s="284"/>
      <c r="AJ159" s="284"/>
      <c r="AK159" s="284"/>
      <c r="AL159" s="284"/>
    </row>
    <row r="160" spans="1:38" ht="12.75" customHeight="1">
      <c r="A160" s="249" t="s">
        <v>280</v>
      </c>
      <c r="B160" s="249" t="s">
        <v>1075</v>
      </c>
      <c r="C160" s="6"/>
      <c r="D160" s="6"/>
      <c r="E160" s="6"/>
      <c r="F160" s="6"/>
      <c r="G160" s="6"/>
      <c r="H160" s="6"/>
      <c r="I160" s="6"/>
      <c r="J160" s="279"/>
      <c r="K160" s="271"/>
      <c r="L160" s="271"/>
      <c r="M160" s="271"/>
      <c r="N160" s="271"/>
      <c r="O160" s="271"/>
      <c r="P160" s="272">
        <f>SUM(C160:I160)</f>
        <v>0</v>
      </c>
      <c r="Q160" s="319"/>
      <c r="R160" s="284"/>
      <c r="S160" s="284"/>
      <c r="T160" s="284"/>
      <c r="U160" s="284"/>
      <c r="V160" s="284"/>
      <c r="W160" s="284"/>
      <c r="X160" s="284"/>
      <c r="Y160" s="284"/>
      <c r="Z160" s="284"/>
      <c r="AA160" s="284"/>
      <c r="AB160" s="284"/>
      <c r="AC160" s="284"/>
      <c r="AD160" s="284"/>
      <c r="AE160" s="284"/>
      <c r="AF160" s="284"/>
      <c r="AG160" s="284"/>
      <c r="AH160" s="284"/>
      <c r="AI160" s="284"/>
      <c r="AJ160" s="284"/>
      <c r="AK160" s="284"/>
      <c r="AL160" s="284"/>
    </row>
    <row r="161" spans="1:38" ht="12.75" customHeight="1">
      <c r="A161" s="249" t="s">
        <v>1072</v>
      </c>
      <c r="B161" s="249" t="s">
        <v>1069</v>
      </c>
      <c r="C161" s="6"/>
      <c r="D161" s="6"/>
      <c r="E161" s="6"/>
      <c r="F161" s="6"/>
      <c r="G161" s="6"/>
      <c r="H161" s="6"/>
      <c r="I161" s="6"/>
      <c r="J161" s="279"/>
      <c r="K161" s="271"/>
      <c r="L161" s="271"/>
      <c r="M161" s="271"/>
      <c r="N161" s="271"/>
      <c r="O161" s="271"/>
      <c r="P161" s="272">
        <f>SUM(C161:I161)</f>
        <v>0</v>
      </c>
      <c r="Q161" s="319"/>
      <c r="R161" s="284"/>
      <c r="S161" s="284"/>
      <c r="T161" s="284"/>
      <c r="U161" s="284"/>
      <c r="V161" s="284"/>
      <c r="W161" s="284"/>
      <c r="X161" s="284"/>
      <c r="Y161" s="284"/>
      <c r="Z161" s="284"/>
      <c r="AA161" s="284"/>
      <c r="AB161" s="284"/>
      <c r="AC161" s="284"/>
      <c r="AD161" s="284"/>
      <c r="AE161" s="284"/>
      <c r="AF161" s="284"/>
      <c r="AG161" s="284"/>
      <c r="AH161" s="284"/>
      <c r="AI161" s="284"/>
      <c r="AJ161" s="284"/>
      <c r="AK161" s="284"/>
      <c r="AL161" s="284"/>
    </row>
    <row r="162" spans="1:38" ht="12.75" customHeight="1">
      <c r="A162" s="249" t="s">
        <v>1073</v>
      </c>
      <c r="B162" s="249" t="s">
        <v>1070</v>
      </c>
      <c r="C162" s="6"/>
      <c r="D162" s="6"/>
      <c r="E162" s="6"/>
      <c r="F162" s="6"/>
      <c r="G162" s="6"/>
      <c r="H162" s="6"/>
      <c r="I162" s="6"/>
      <c r="J162" s="279"/>
      <c r="K162" s="271"/>
      <c r="L162" s="271"/>
      <c r="M162" s="271"/>
      <c r="N162" s="271"/>
      <c r="O162" s="271"/>
      <c r="P162" s="272">
        <f>SUM(C162:I162)</f>
        <v>0</v>
      </c>
      <c r="Q162" s="319"/>
      <c r="R162" s="284"/>
      <c r="S162" s="284"/>
      <c r="T162" s="284"/>
      <c r="U162" s="284"/>
      <c r="V162" s="284"/>
      <c r="W162" s="284"/>
      <c r="X162" s="284"/>
      <c r="Y162" s="284"/>
      <c r="Z162" s="284"/>
      <c r="AA162" s="284"/>
      <c r="AB162" s="284"/>
      <c r="AC162" s="284"/>
      <c r="AD162" s="284"/>
      <c r="AE162" s="284"/>
      <c r="AF162" s="284"/>
      <c r="AG162" s="284"/>
      <c r="AH162" s="284"/>
      <c r="AI162" s="284"/>
      <c r="AJ162" s="284"/>
      <c r="AK162" s="284"/>
      <c r="AL162" s="284"/>
    </row>
    <row r="163" spans="1:38" ht="12.75" customHeight="1">
      <c r="A163" s="249" t="s">
        <v>1074</v>
      </c>
      <c r="B163" s="249" t="s">
        <v>1071</v>
      </c>
      <c r="C163" s="6"/>
      <c r="D163" s="6"/>
      <c r="E163" s="6"/>
      <c r="F163" s="6"/>
      <c r="G163" s="6"/>
      <c r="H163" s="6"/>
      <c r="I163" s="6"/>
      <c r="J163" s="279"/>
      <c r="K163" s="271"/>
      <c r="L163" s="271"/>
      <c r="M163" s="271"/>
      <c r="N163" s="271"/>
      <c r="O163" s="271"/>
      <c r="P163" s="272">
        <f>SUM(C163:I163)</f>
        <v>0</v>
      </c>
      <c r="Q163" s="319"/>
      <c r="R163" s="284"/>
      <c r="S163" s="284"/>
      <c r="T163" s="284"/>
      <c r="U163" s="284"/>
      <c r="V163" s="284"/>
      <c r="W163" s="284"/>
      <c r="X163" s="284"/>
      <c r="Y163" s="284"/>
      <c r="Z163" s="284"/>
      <c r="AA163" s="284"/>
      <c r="AB163" s="284"/>
      <c r="AC163" s="284"/>
      <c r="AD163" s="284"/>
      <c r="AE163" s="284"/>
      <c r="AF163" s="284"/>
      <c r="AG163" s="284"/>
      <c r="AH163" s="284"/>
      <c r="AI163" s="284"/>
      <c r="AJ163" s="284"/>
      <c r="AK163" s="284"/>
      <c r="AL163" s="284"/>
    </row>
    <row r="164" spans="1:38" ht="13.5">
      <c r="A164" s="278"/>
      <c r="B164" s="278" t="s">
        <v>1076</v>
      </c>
      <c r="C164" s="272">
        <f>SUM(C160:C163)</f>
        <v>0</v>
      </c>
      <c r="D164" s="272">
        <f t="shared" ref="D164:I164" si="13">SUM(D160:D163)</f>
        <v>0</v>
      </c>
      <c r="E164" s="272">
        <f t="shared" si="13"/>
        <v>0</v>
      </c>
      <c r="F164" s="272">
        <f t="shared" si="13"/>
        <v>0</v>
      </c>
      <c r="G164" s="272">
        <f t="shared" si="13"/>
        <v>0</v>
      </c>
      <c r="H164" s="272">
        <f t="shared" si="13"/>
        <v>0</v>
      </c>
      <c r="I164" s="272">
        <f t="shared" si="13"/>
        <v>0</v>
      </c>
      <c r="J164" s="272">
        <v>0</v>
      </c>
      <c r="K164" s="272">
        <v>0</v>
      </c>
      <c r="L164" s="272">
        <v>0</v>
      </c>
      <c r="M164" s="272">
        <v>0</v>
      </c>
      <c r="N164" s="272">
        <v>0</v>
      </c>
      <c r="O164" s="272">
        <v>0</v>
      </c>
      <c r="P164" s="272">
        <f>SUM(C164:O164)</f>
        <v>0</v>
      </c>
      <c r="Q164" s="319"/>
      <c r="R164" s="284"/>
      <c r="S164" s="284"/>
      <c r="T164" s="284"/>
      <c r="U164" s="284"/>
      <c r="V164" s="284"/>
      <c r="W164" s="284"/>
      <c r="X164" s="284"/>
      <c r="Y164" s="284"/>
      <c r="Z164" s="284"/>
      <c r="AA164" s="284"/>
      <c r="AB164" s="284"/>
      <c r="AC164" s="284"/>
      <c r="AD164" s="284"/>
      <c r="AE164" s="284"/>
      <c r="AF164" s="284"/>
      <c r="AG164" s="284"/>
      <c r="AH164" s="284"/>
      <c r="AI164" s="284"/>
      <c r="AJ164" s="284"/>
      <c r="AK164" s="284"/>
      <c r="AL164" s="284"/>
    </row>
    <row r="165" spans="1:38" ht="13.5">
      <c r="A165" s="269"/>
      <c r="B165" s="269" t="s">
        <v>283</v>
      </c>
      <c r="C165" s="285"/>
      <c r="D165" s="279"/>
      <c r="E165" s="279"/>
      <c r="F165" s="279"/>
      <c r="G165" s="279"/>
      <c r="H165" s="279"/>
      <c r="I165" s="279"/>
      <c r="J165" s="279"/>
      <c r="K165" s="280"/>
      <c r="L165" s="280"/>
      <c r="M165" s="280"/>
      <c r="N165" s="280"/>
      <c r="O165" s="280"/>
      <c r="P165" s="285"/>
      <c r="Q165" s="319"/>
      <c r="R165" s="284"/>
      <c r="S165" s="284"/>
      <c r="T165" s="284"/>
      <c r="U165" s="284"/>
      <c r="V165" s="284"/>
      <c r="W165" s="284"/>
      <c r="X165" s="284"/>
      <c r="Y165" s="284"/>
      <c r="Z165" s="284"/>
      <c r="AA165" s="284"/>
      <c r="AB165" s="284"/>
      <c r="AC165" s="284"/>
      <c r="AD165" s="284"/>
      <c r="AE165" s="284"/>
      <c r="AF165" s="284"/>
      <c r="AG165" s="284"/>
      <c r="AH165" s="284"/>
      <c r="AI165" s="284"/>
      <c r="AJ165" s="284"/>
      <c r="AK165" s="284"/>
      <c r="AL165" s="284"/>
    </row>
    <row r="166" spans="1:38" ht="13.5">
      <c r="A166" s="249" t="s">
        <v>1080</v>
      </c>
      <c r="B166" s="249" t="s">
        <v>1082</v>
      </c>
      <c r="C166" s="6"/>
      <c r="D166" s="6"/>
      <c r="E166" s="6"/>
      <c r="F166" s="6"/>
      <c r="G166" s="6"/>
      <c r="H166" s="6"/>
      <c r="I166" s="6"/>
      <c r="J166" s="279"/>
      <c r="K166" s="271"/>
      <c r="L166" s="271"/>
      <c r="M166" s="271"/>
      <c r="N166" s="271"/>
      <c r="O166" s="271"/>
      <c r="P166" s="272">
        <f t="shared" ref="P166:P181" si="14">SUM(C166:I166)</f>
        <v>0</v>
      </c>
      <c r="Q166" s="319"/>
      <c r="R166" s="284"/>
      <c r="S166" s="284"/>
      <c r="T166" s="284"/>
      <c r="U166" s="284"/>
      <c r="V166" s="284"/>
      <c r="W166" s="284"/>
      <c r="X166" s="284"/>
      <c r="Y166" s="284"/>
      <c r="Z166" s="284"/>
      <c r="AA166" s="284"/>
      <c r="AB166" s="284"/>
      <c r="AC166" s="284"/>
      <c r="AD166" s="284"/>
      <c r="AE166" s="284"/>
      <c r="AF166" s="284"/>
      <c r="AG166" s="284"/>
      <c r="AH166" s="284"/>
      <c r="AI166" s="284"/>
      <c r="AJ166" s="284"/>
      <c r="AK166" s="284"/>
      <c r="AL166" s="284"/>
    </row>
    <row r="167" spans="1:38" ht="13.5">
      <c r="A167" s="249" t="s">
        <v>1081</v>
      </c>
      <c r="B167" s="249" t="s">
        <v>1083</v>
      </c>
      <c r="C167" s="6"/>
      <c r="D167" s="6"/>
      <c r="E167" s="6"/>
      <c r="F167" s="6"/>
      <c r="G167" s="6"/>
      <c r="H167" s="6"/>
      <c r="I167" s="6"/>
      <c r="J167" s="279"/>
      <c r="K167" s="271"/>
      <c r="L167" s="271"/>
      <c r="M167" s="271"/>
      <c r="N167" s="271"/>
      <c r="O167" s="271"/>
      <c r="P167" s="272">
        <f t="shared" si="14"/>
        <v>0</v>
      </c>
      <c r="Q167" s="319"/>
      <c r="R167" s="284"/>
      <c r="S167" s="284"/>
      <c r="T167" s="284"/>
      <c r="U167" s="284"/>
      <c r="V167" s="284"/>
      <c r="W167" s="284"/>
      <c r="X167" s="284"/>
      <c r="Y167" s="284"/>
      <c r="Z167" s="284"/>
      <c r="AA167" s="284"/>
      <c r="AB167" s="284"/>
      <c r="AC167" s="284"/>
      <c r="AD167" s="284"/>
      <c r="AE167" s="284"/>
      <c r="AF167" s="284"/>
      <c r="AG167" s="284"/>
      <c r="AH167" s="284"/>
      <c r="AI167" s="284"/>
      <c r="AJ167" s="284"/>
      <c r="AK167" s="284"/>
      <c r="AL167" s="284"/>
    </row>
    <row r="168" spans="1:38" ht="13.5">
      <c r="A168" s="287" t="s">
        <v>284</v>
      </c>
      <c r="B168" s="287" t="s">
        <v>285</v>
      </c>
      <c r="C168" s="288">
        <f>C166-C167</f>
        <v>0</v>
      </c>
      <c r="D168" s="288">
        <f t="shared" ref="D168:I168" si="15">D166-D167</f>
        <v>0</v>
      </c>
      <c r="E168" s="288">
        <f t="shared" si="15"/>
        <v>0</v>
      </c>
      <c r="F168" s="288">
        <f t="shared" si="15"/>
        <v>0</v>
      </c>
      <c r="G168" s="288">
        <f t="shared" si="15"/>
        <v>0</v>
      </c>
      <c r="H168" s="288">
        <f t="shared" si="15"/>
        <v>0</v>
      </c>
      <c r="I168" s="288">
        <f t="shared" si="15"/>
        <v>0</v>
      </c>
      <c r="J168" s="279"/>
      <c r="K168" s="271"/>
      <c r="L168" s="271"/>
      <c r="M168" s="271"/>
      <c r="N168" s="271"/>
      <c r="O168" s="271"/>
      <c r="P168" s="272">
        <f t="shared" si="14"/>
        <v>0</v>
      </c>
      <c r="Q168" s="319"/>
      <c r="R168" s="284"/>
      <c r="S168" s="284"/>
      <c r="T168" s="284"/>
      <c r="U168" s="284"/>
      <c r="V168" s="284"/>
      <c r="W168" s="284"/>
      <c r="X168" s="284"/>
      <c r="Y168" s="284"/>
      <c r="Z168" s="284"/>
      <c r="AA168" s="284"/>
      <c r="AB168" s="284"/>
      <c r="AC168" s="284"/>
      <c r="AD168" s="284"/>
      <c r="AE168" s="284"/>
      <c r="AF168" s="284"/>
      <c r="AG168" s="284"/>
      <c r="AH168" s="284"/>
      <c r="AI168" s="284"/>
      <c r="AJ168" s="284"/>
      <c r="AK168" s="284"/>
      <c r="AL168" s="284"/>
    </row>
    <row r="169" spans="1:38" ht="13.5">
      <c r="A169" s="249" t="s">
        <v>1341</v>
      </c>
      <c r="B169" s="249" t="s">
        <v>1084</v>
      </c>
      <c r="C169" s="6"/>
      <c r="D169" s="6"/>
      <c r="E169" s="6"/>
      <c r="F169" s="6"/>
      <c r="G169" s="6"/>
      <c r="H169" s="6"/>
      <c r="I169" s="6"/>
      <c r="J169" s="279"/>
      <c r="K169" s="271"/>
      <c r="L169" s="271"/>
      <c r="M169" s="271"/>
      <c r="N169" s="271"/>
      <c r="O169" s="271"/>
      <c r="P169" s="272">
        <f t="shared" si="14"/>
        <v>0</v>
      </c>
      <c r="Q169" s="319"/>
      <c r="R169" s="284"/>
      <c r="S169" s="284"/>
      <c r="T169" s="284"/>
      <c r="U169" s="284"/>
      <c r="V169" s="284"/>
      <c r="W169" s="284"/>
      <c r="X169" s="284"/>
      <c r="Y169" s="284"/>
      <c r="Z169" s="284"/>
      <c r="AA169" s="284"/>
      <c r="AB169" s="284"/>
      <c r="AC169" s="284"/>
      <c r="AD169" s="284"/>
      <c r="AE169" s="284"/>
      <c r="AF169" s="284"/>
      <c r="AG169" s="284"/>
      <c r="AH169" s="284"/>
      <c r="AI169" s="284"/>
      <c r="AJ169" s="284"/>
      <c r="AK169" s="284"/>
      <c r="AL169" s="284"/>
    </row>
    <row r="170" spans="1:38" ht="13.5">
      <c r="A170" s="249" t="s">
        <v>1342</v>
      </c>
      <c r="B170" s="249" t="s">
        <v>1085</v>
      </c>
      <c r="C170" s="6"/>
      <c r="D170" s="6"/>
      <c r="E170" s="6"/>
      <c r="F170" s="6"/>
      <c r="G170" s="6"/>
      <c r="H170" s="6"/>
      <c r="I170" s="6"/>
      <c r="J170" s="279"/>
      <c r="K170" s="271"/>
      <c r="L170" s="271"/>
      <c r="M170" s="271"/>
      <c r="N170" s="271"/>
      <c r="O170" s="271"/>
      <c r="P170" s="272">
        <f t="shared" si="14"/>
        <v>0</v>
      </c>
      <c r="Q170" s="319"/>
      <c r="R170" s="284"/>
      <c r="S170" s="284"/>
      <c r="T170" s="284"/>
      <c r="U170" s="284"/>
      <c r="V170" s="284"/>
      <c r="W170" s="284"/>
      <c r="X170" s="284"/>
      <c r="Y170" s="284"/>
      <c r="Z170" s="284"/>
      <c r="AA170" s="284"/>
      <c r="AB170" s="284"/>
      <c r="AC170" s="284"/>
      <c r="AD170" s="284"/>
      <c r="AE170" s="284"/>
      <c r="AF170" s="284"/>
      <c r="AG170" s="284"/>
      <c r="AH170" s="284"/>
      <c r="AI170" s="284"/>
      <c r="AJ170" s="284"/>
      <c r="AK170" s="284"/>
      <c r="AL170" s="284"/>
    </row>
    <row r="171" spans="1:38" ht="13.5">
      <c r="A171" s="287" t="s">
        <v>286</v>
      </c>
      <c r="B171" s="287" t="s">
        <v>1086</v>
      </c>
      <c r="C171" s="288">
        <f>C169-C170</f>
        <v>0</v>
      </c>
      <c r="D171" s="288">
        <f t="shared" ref="D171:I171" si="16">D169-D170</f>
        <v>0</v>
      </c>
      <c r="E171" s="288">
        <f t="shared" si="16"/>
        <v>0</v>
      </c>
      <c r="F171" s="288">
        <f t="shared" si="16"/>
        <v>0</v>
      </c>
      <c r="G171" s="288">
        <f t="shared" si="16"/>
        <v>0</v>
      </c>
      <c r="H171" s="288">
        <f t="shared" si="16"/>
        <v>0</v>
      </c>
      <c r="I171" s="288">
        <f t="shared" si="16"/>
        <v>0</v>
      </c>
      <c r="J171" s="279"/>
      <c r="K171" s="271"/>
      <c r="L171" s="271"/>
      <c r="M171" s="271"/>
      <c r="N171" s="271"/>
      <c r="O171" s="271"/>
      <c r="P171" s="272">
        <f t="shared" si="14"/>
        <v>0</v>
      </c>
      <c r="Q171" s="319"/>
      <c r="R171" s="284"/>
      <c r="S171" s="284"/>
      <c r="T171" s="284"/>
      <c r="U171" s="284"/>
      <c r="V171" s="284"/>
      <c r="W171" s="284"/>
      <c r="X171" s="284"/>
      <c r="Y171" s="284"/>
      <c r="Z171" s="284"/>
      <c r="AA171" s="284"/>
      <c r="AB171" s="284"/>
      <c r="AC171" s="284"/>
      <c r="AD171" s="284"/>
      <c r="AE171" s="284"/>
      <c r="AF171" s="284"/>
      <c r="AG171" s="284"/>
      <c r="AH171" s="284"/>
      <c r="AI171" s="284"/>
      <c r="AJ171" s="284"/>
      <c r="AK171" s="284"/>
      <c r="AL171" s="284"/>
    </row>
    <row r="172" spans="1:38" ht="13.5">
      <c r="A172" s="249" t="s">
        <v>287</v>
      </c>
      <c r="B172" s="249" t="s">
        <v>288</v>
      </c>
      <c r="C172" s="6"/>
      <c r="D172" s="6"/>
      <c r="E172" s="6"/>
      <c r="F172" s="6"/>
      <c r="G172" s="6"/>
      <c r="H172" s="6"/>
      <c r="I172" s="6"/>
      <c r="J172" s="279"/>
      <c r="K172" s="271"/>
      <c r="L172" s="271"/>
      <c r="M172" s="271"/>
      <c r="N172" s="271"/>
      <c r="O172" s="271"/>
      <c r="P172" s="272">
        <f t="shared" si="14"/>
        <v>0</v>
      </c>
      <c r="Q172" s="319"/>
      <c r="R172" s="284"/>
      <c r="S172" s="284"/>
      <c r="T172" s="284"/>
      <c r="U172" s="284"/>
      <c r="V172" s="284"/>
      <c r="W172" s="284"/>
      <c r="X172" s="284"/>
      <c r="Y172" s="284"/>
      <c r="Z172" s="284"/>
      <c r="AA172" s="284"/>
      <c r="AB172" s="284"/>
      <c r="AC172" s="284"/>
      <c r="AD172" s="284"/>
      <c r="AE172" s="284"/>
      <c r="AF172" s="284"/>
      <c r="AG172" s="284"/>
      <c r="AH172" s="284"/>
      <c r="AI172" s="284"/>
      <c r="AJ172" s="284"/>
      <c r="AK172" s="284"/>
      <c r="AL172" s="284"/>
    </row>
    <row r="173" spans="1:38" ht="13.5">
      <c r="A173" s="249" t="s">
        <v>1087</v>
      </c>
      <c r="B173" s="249" t="s">
        <v>1090</v>
      </c>
      <c r="C173" s="6"/>
      <c r="D173" s="6"/>
      <c r="E173" s="6"/>
      <c r="F173" s="6"/>
      <c r="G173" s="6"/>
      <c r="H173" s="6"/>
      <c r="I173" s="6"/>
      <c r="J173" s="279"/>
      <c r="K173" s="271"/>
      <c r="L173" s="271"/>
      <c r="M173" s="271"/>
      <c r="N173" s="271"/>
      <c r="O173" s="271"/>
      <c r="P173" s="272">
        <f t="shared" si="14"/>
        <v>0</v>
      </c>
      <c r="Q173" s="319"/>
      <c r="R173" s="284"/>
      <c r="S173" s="284"/>
      <c r="T173" s="284"/>
      <c r="U173" s="284"/>
      <c r="V173" s="284"/>
      <c r="W173" s="284"/>
      <c r="X173" s="284"/>
      <c r="Y173" s="284"/>
      <c r="Z173" s="284"/>
      <c r="AA173" s="284"/>
      <c r="AB173" s="284"/>
      <c r="AC173" s="284"/>
      <c r="AD173" s="284"/>
      <c r="AE173" s="284"/>
      <c r="AF173" s="284"/>
      <c r="AG173" s="284"/>
      <c r="AH173" s="284"/>
      <c r="AI173" s="284"/>
      <c r="AJ173" s="284"/>
      <c r="AK173" s="284"/>
      <c r="AL173" s="284"/>
    </row>
    <row r="174" spans="1:38" ht="13.5">
      <c r="A174" s="249" t="s">
        <v>1088</v>
      </c>
      <c r="B174" s="249" t="s">
        <v>1091</v>
      </c>
      <c r="C174" s="6"/>
      <c r="D174" s="6"/>
      <c r="E174" s="6"/>
      <c r="F174" s="6"/>
      <c r="G174" s="6"/>
      <c r="H174" s="6"/>
      <c r="I174" s="6"/>
      <c r="J174" s="279"/>
      <c r="K174" s="271"/>
      <c r="L174" s="271"/>
      <c r="M174" s="271"/>
      <c r="N174" s="271"/>
      <c r="O174" s="271"/>
      <c r="P174" s="272">
        <f t="shared" si="14"/>
        <v>0</v>
      </c>
      <c r="Q174" s="319"/>
      <c r="R174" s="284"/>
      <c r="S174" s="284"/>
      <c r="T174" s="284"/>
      <c r="U174" s="284"/>
      <c r="V174" s="284"/>
      <c r="W174" s="284"/>
      <c r="X174" s="284"/>
      <c r="Y174" s="284"/>
      <c r="Z174" s="284"/>
      <c r="AA174" s="284"/>
      <c r="AB174" s="284"/>
      <c r="AC174" s="284"/>
      <c r="AD174" s="284"/>
      <c r="AE174" s="284"/>
      <c r="AF174" s="284"/>
      <c r="AG174" s="284"/>
      <c r="AH174" s="284"/>
      <c r="AI174" s="284"/>
      <c r="AJ174" s="284"/>
      <c r="AK174" s="284"/>
      <c r="AL174" s="284"/>
    </row>
    <row r="175" spans="1:38" ht="13.5">
      <c r="A175" s="287" t="s">
        <v>1089</v>
      </c>
      <c r="B175" s="287" t="s">
        <v>1092</v>
      </c>
      <c r="C175" s="288">
        <f>C173-C174</f>
        <v>0</v>
      </c>
      <c r="D175" s="288">
        <f t="shared" ref="D175:I175" si="17">D173-D174</f>
        <v>0</v>
      </c>
      <c r="E175" s="288">
        <f t="shared" si="17"/>
        <v>0</v>
      </c>
      <c r="F175" s="288">
        <f t="shared" si="17"/>
        <v>0</v>
      </c>
      <c r="G175" s="288">
        <f t="shared" si="17"/>
        <v>0</v>
      </c>
      <c r="H175" s="288">
        <f t="shared" si="17"/>
        <v>0</v>
      </c>
      <c r="I175" s="288">
        <f t="shared" si="17"/>
        <v>0</v>
      </c>
      <c r="J175" s="279"/>
      <c r="K175" s="271"/>
      <c r="L175" s="271"/>
      <c r="M175" s="271"/>
      <c r="N175" s="271"/>
      <c r="O175" s="271"/>
      <c r="P175" s="272">
        <f t="shared" si="14"/>
        <v>0</v>
      </c>
      <c r="Q175" s="319"/>
      <c r="R175" s="284"/>
      <c r="S175" s="284"/>
      <c r="T175" s="284"/>
      <c r="U175" s="284"/>
      <c r="V175" s="284"/>
      <c r="W175" s="284"/>
      <c r="X175" s="284"/>
      <c r="Y175" s="284"/>
      <c r="Z175" s="284"/>
      <c r="AA175" s="284"/>
      <c r="AB175" s="284"/>
      <c r="AC175" s="284"/>
      <c r="AD175" s="284"/>
      <c r="AE175" s="284"/>
      <c r="AF175" s="284"/>
      <c r="AG175" s="284"/>
      <c r="AH175" s="284"/>
      <c r="AI175" s="284"/>
      <c r="AJ175" s="284"/>
      <c r="AK175" s="284"/>
      <c r="AL175" s="284"/>
    </row>
    <row r="176" spans="1:38" ht="13.5">
      <c r="A176" s="249" t="s">
        <v>1093</v>
      </c>
      <c r="B176" s="249" t="s">
        <v>1096</v>
      </c>
      <c r="C176" s="6"/>
      <c r="D176" s="6"/>
      <c r="E176" s="6"/>
      <c r="F176" s="6"/>
      <c r="G176" s="6"/>
      <c r="H176" s="6"/>
      <c r="I176" s="6"/>
      <c r="J176" s="279"/>
      <c r="K176" s="271"/>
      <c r="L176" s="271"/>
      <c r="M176" s="271"/>
      <c r="N176" s="271"/>
      <c r="O176" s="271"/>
      <c r="P176" s="272">
        <f t="shared" si="14"/>
        <v>0</v>
      </c>
      <c r="Q176" s="319"/>
      <c r="R176" s="284"/>
      <c r="S176" s="284"/>
      <c r="T176" s="284"/>
      <c r="U176" s="284"/>
      <c r="V176" s="284"/>
      <c r="W176" s="284"/>
      <c r="X176" s="284"/>
      <c r="Y176" s="284"/>
      <c r="Z176" s="284"/>
      <c r="AA176" s="284"/>
      <c r="AB176" s="284"/>
      <c r="AC176" s="284"/>
      <c r="AD176" s="284"/>
      <c r="AE176" s="284"/>
      <c r="AF176" s="284"/>
      <c r="AG176" s="284"/>
      <c r="AH176" s="284"/>
      <c r="AI176" s="284"/>
      <c r="AJ176" s="284"/>
      <c r="AK176" s="284"/>
      <c r="AL176" s="284"/>
    </row>
    <row r="177" spans="1:38" ht="13.5">
      <c r="A177" s="249" t="s">
        <v>1094</v>
      </c>
      <c r="B177" s="249" t="s">
        <v>1097</v>
      </c>
      <c r="C177" s="6"/>
      <c r="D177" s="6"/>
      <c r="E177" s="6"/>
      <c r="F177" s="6"/>
      <c r="G177" s="6"/>
      <c r="H177" s="6"/>
      <c r="I177" s="6"/>
      <c r="J177" s="279"/>
      <c r="K177" s="271"/>
      <c r="L177" s="271"/>
      <c r="M177" s="271"/>
      <c r="N177" s="271"/>
      <c r="O177" s="271"/>
      <c r="P177" s="272">
        <f t="shared" si="14"/>
        <v>0</v>
      </c>
      <c r="Q177" s="319"/>
      <c r="R177" s="284"/>
      <c r="S177" s="284"/>
      <c r="T177" s="284"/>
      <c r="U177" s="284"/>
      <c r="V177" s="284"/>
      <c r="W177" s="284"/>
      <c r="X177" s="284"/>
      <c r="Y177" s="284"/>
      <c r="Z177" s="284"/>
      <c r="AA177" s="284"/>
      <c r="AB177" s="284"/>
      <c r="AC177" s="284"/>
      <c r="AD177" s="284"/>
      <c r="AE177" s="284"/>
      <c r="AF177" s="284"/>
      <c r="AG177" s="284"/>
      <c r="AH177" s="284"/>
      <c r="AI177" s="284"/>
      <c r="AJ177" s="284"/>
      <c r="AK177" s="284"/>
      <c r="AL177" s="284"/>
    </row>
    <row r="178" spans="1:38" ht="13.5">
      <c r="A178" s="287" t="s">
        <v>1095</v>
      </c>
      <c r="B178" s="287" t="s">
        <v>1098</v>
      </c>
      <c r="C178" s="288">
        <f>C176-C177</f>
        <v>0</v>
      </c>
      <c r="D178" s="288">
        <f t="shared" ref="D178:I178" si="18">D176-D177</f>
        <v>0</v>
      </c>
      <c r="E178" s="288">
        <f t="shared" si="18"/>
        <v>0</v>
      </c>
      <c r="F178" s="288">
        <f t="shared" si="18"/>
        <v>0</v>
      </c>
      <c r="G178" s="288">
        <f t="shared" si="18"/>
        <v>0</v>
      </c>
      <c r="H178" s="288">
        <f t="shared" si="18"/>
        <v>0</v>
      </c>
      <c r="I178" s="288">
        <f t="shared" si="18"/>
        <v>0</v>
      </c>
      <c r="J178" s="279"/>
      <c r="K178" s="271"/>
      <c r="L178" s="271"/>
      <c r="M178" s="271"/>
      <c r="N178" s="271"/>
      <c r="O178" s="271"/>
      <c r="P178" s="272">
        <f t="shared" si="14"/>
        <v>0</v>
      </c>
      <c r="Q178" s="319"/>
      <c r="R178" s="284"/>
      <c r="S178" s="284"/>
      <c r="T178" s="284"/>
      <c r="U178" s="284"/>
      <c r="V178" s="284"/>
      <c r="W178" s="284"/>
      <c r="X178" s="284"/>
      <c r="Y178" s="284"/>
      <c r="Z178" s="284"/>
      <c r="AA178" s="284"/>
      <c r="AB178" s="284"/>
      <c r="AC178" s="284"/>
      <c r="AD178" s="284"/>
      <c r="AE178" s="284"/>
      <c r="AF178" s="284"/>
      <c r="AG178" s="284"/>
      <c r="AH178" s="284"/>
      <c r="AI178" s="284"/>
      <c r="AJ178" s="284"/>
      <c r="AK178" s="284"/>
      <c r="AL178" s="284"/>
    </row>
    <row r="179" spans="1:38" ht="13.5">
      <c r="A179" s="249" t="s">
        <v>1099</v>
      </c>
      <c r="B179" s="249" t="s">
        <v>1101</v>
      </c>
      <c r="C179" s="6"/>
      <c r="D179" s="6"/>
      <c r="E179" s="6"/>
      <c r="F179" s="6"/>
      <c r="G179" s="6"/>
      <c r="H179" s="6"/>
      <c r="I179" s="6"/>
      <c r="J179" s="279"/>
      <c r="K179" s="271"/>
      <c r="L179" s="271"/>
      <c r="M179" s="271"/>
      <c r="N179" s="271"/>
      <c r="O179" s="271"/>
      <c r="P179" s="272">
        <f t="shared" si="14"/>
        <v>0</v>
      </c>
      <c r="Q179" s="319"/>
      <c r="R179" s="284"/>
      <c r="S179" s="284"/>
      <c r="T179" s="284"/>
      <c r="U179" s="284"/>
      <c r="V179" s="284"/>
      <c r="W179" s="284"/>
      <c r="X179" s="284"/>
      <c r="Y179" s="284"/>
      <c r="Z179" s="284"/>
      <c r="AA179" s="284"/>
      <c r="AB179" s="284"/>
      <c r="AC179" s="284"/>
      <c r="AD179" s="284"/>
      <c r="AE179" s="284"/>
      <c r="AF179" s="284"/>
      <c r="AG179" s="284"/>
      <c r="AH179" s="284"/>
      <c r="AI179" s="284"/>
      <c r="AJ179" s="284"/>
      <c r="AK179" s="284"/>
      <c r="AL179" s="284"/>
    </row>
    <row r="180" spans="1:38" ht="13.5">
      <c r="A180" s="249" t="s">
        <v>1100</v>
      </c>
      <c r="B180" s="249" t="s">
        <v>1102</v>
      </c>
      <c r="C180" s="6"/>
      <c r="D180" s="6"/>
      <c r="E180" s="6"/>
      <c r="F180" s="6"/>
      <c r="G180" s="6"/>
      <c r="H180" s="6"/>
      <c r="I180" s="6"/>
      <c r="J180" s="279"/>
      <c r="K180" s="271"/>
      <c r="L180" s="271"/>
      <c r="M180" s="271"/>
      <c r="N180" s="271"/>
      <c r="O180" s="271"/>
      <c r="P180" s="272">
        <f t="shared" si="14"/>
        <v>0</v>
      </c>
      <c r="Q180" s="319"/>
      <c r="R180" s="284"/>
      <c r="S180" s="284"/>
      <c r="T180" s="284"/>
      <c r="U180" s="284"/>
      <c r="V180" s="284"/>
      <c r="W180" s="284"/>
      <c r="X180" s="284"/>
      <c r="Y180" s="284"/>
      <c r="Z180" s="284"/>
      <c r="AA180" s="284"/>
      <c r="AB180" s="284"/>
      <c r="AC180" s="284"/>
      <c r="AD180" s="284"/>
      <c r="AE180" s="284"/>
      <c r="AF180" s="284"/>
      <c r="AG180" s="284"/>
      <c r="AH180" s="284"/>
      <c r="AI180" s="284"/>
      <c r="AJ180" s="284"/>
      <c r="AK180" s="284"/>
      <c r="AL180" s="284"/>
    </row>
    <row r="181" spans="1:38" ht="13.5">
      <c r="A181" s="287" t="s">
        <v>289</v>
      </c>
      <c r="B181" s="287" t="s">
        <v>1103</v>
      </c>
      <c r="C181" s="288">
        <f>C179-C180</f>
        <v>0</v>
      </c>
      <c r="D181" s="288">
        <f t="shared" ref="D181:I181" si="19">D179-D180</f>
        <v>0</v>
      </c>
      <c r="E181" s="288">
        <f t="shared" si="19"/>
        <v>0</v>
      </c>
      <c r="F181" s="288">
        <f t="shared" si="19"/>
        <v>0</v>
      </c>
      <c r="G181" s="288">
        <f t="shared" si="19"/>
        <v>0</v>
      </c>
      <c r="H181" s="288">
        <f t="shared" si="19"/>
        <v>0</v>
      </c>
      <c r="I181" s="288">
        <f t="shared" si="19"/>
        <v>0</v>
      </c>
      <c r="J181" s="279"/>
      <c r="K181" s="271"/>
      <c r="L181" s="271"/>
      <c r="M181" s="271"/>
      <c r="N181" s="271"/>
      <c r="O181" s="271"/>
      <c r="P181" s="272">
        <f t="shared" si="14"/>
        <v>0</v>
      </c>
      <c r="Q181" s="319"/>
      <c r="R181" s="284"/>
      <c r="S181" s="284"/>
      <c r="T181" s="284"/>
      <c r="U181" s="284"/>
      <c r="V181" s="284"/>
      <c r="W181" s="284"/>
      <c r="X181" s="284"/>
      <c r="Y181" s="284"/>
      <c r="Z181" s="284"/>
      <c r="AA181" s="284"/>
      <c r="AB181" s="284"/>
      <c r="AC181" s="284"/>
      <c r="AD181" s="284"/>
      <c r="AE181" s="284"/>
      <c r="AF181" s="284"/>
      <c r="AG181" s="284"/>
      <c r="AH181" s="284"/>
      <c r="AI181" s="284"/>
      <c r="AJ181" s="284"/>
      <c r="AK181" s="284"/>
      <c r="AL181" s="284"/>
    </row>
    <row r="182" spans="1:38" ht="13.5">
      <c r="A182" s="278"/>
      <c r="B182" s="278" t="s">
        <v>397</v>
      </c>
      <c r="C182" s="272">
        <f t="shared" ref="C182" si="20">SUM(C168,C171,C172,C175,C178,C181)</f>
        <v>0</v>
      </c>
      <c r="D182" s="272">
        <f t="shared" ref="D182:I182" si="21">SUM(D168,D171,D172,D175,D178,D181)</f>
        <v>0</v>
      </c>
      <c r="E182" s="272">
        <f t="shared" si="21"/>
        <v>0</v>
      </c>
      <c r="F182" s="272">
        <f t="shared" si="21"/>
        <v>0</v>
      </c>
      <c r="G182" s="272">
        <f t="shared" si="21"/>
        <v>0</v>
      </c>
      <c r="H182" s="272">
        <f t="shared" si="21"/>
        <v>0</v>
      </c>
      <c r="I182" s="272">
        <f t="shared" si="21"/>
        <v>0</v>
      </c>
      <c r="J182" s="272">
        <v>0</v>
      </c>
      <c r="K182" s="272">
        <v>0</v>
      </c>
      <c r="L182" s="272">
        <v>0</v>
      </c>
      <c r="M182" s="272">
        <v>0</v>
      </c>
      <c r="N182" s="272">
        <v>0</v>
      </c>
      <c r="O182" s="272">
        <v>0</v>
      </c>
      <c r="P182" s="272">
        <f>SUM(C182:O182)</f>
        <v>0</v>
      </c>
      <c r="Q182" s="319"/>
      <c r="R182" s="284"/>
      <c r="S182" s="284"/>
      <c r="T182" s="284"/>
      <c r="U182" s="284"/>
      <c r="V182" s="284"/>
      <c r="W182" s="284"/>
      <c r="X182" s="284"/>
      <c r="Y182" s="284"/>
      <c r="Z182" s="284"/>
      <c r="AA182" s="284"/>
      <c r="AB182" s="284"/>
      <c r="AC182" s="284"/>
      <c r="AD182" s="284"/>
      <c r="AE182" s="284"/>
      <c r="AF182" s="284"/>
      <c r="AG182" s="284"/>
      <c r="AH182" s="284"/>
      <c r="AI182" s="284"/>
      <c r="AJ182" s="284"/>
      <c r="AK182" s="284"/>
      <c r="AL182" s="284"/>
    </row>
    <row r="183" spans="1:38" ht="13.5">
      <c r="A183" s="268"/>
      <c r="B183" s="268"/>
      <c r="C183" s="286"/>
      <c r="D183" s="270"/>
      <c r="E183" s="270"/>
      <c r="F183" s="270"/>
      <c r="G183" s="270"/>
      <c r="H183" s="270"/>
      <c r="I183" s="270"/>
      <c r="J183" s="270"/>
      <c r="K183" s="271"/>
      <c r="L183" s="271"/>
      <c r="M183" s="271"/>
      <c r="N183" s="271"/>
      <c r="O183" s="271"/>
      <c r="P183" s="286"/>
      <c r="Q183" s="319"/>
      <c r="R183" s="284"/>
      <c r="S183" s="284"/>
      <c r="T183" s="284"/>
      <c r="U183" s="284"/>
      <c r="V183" s="284"/>
      <c r="W183" s="284"/>
      <c r="X183" s="284"/>
      <c r="Y183" s="284"/>
      <c r="Z183" s="284"/>
      <c r="AA183" s="284"/>
      <c r="AB183" s="284"/>
      <c r="AC183" s="284"/>
      <c r="AD183" s="284"/>
      <c r="AE183" s="284"/>
      <c r="AF183" s="284"/>
      <c r="AG183" s="284"/>
      <c r="AH183" s="284"/>
      <c r="AI183" s="284"/>
      <c r="AJ183" s="284"/>
      <c r="AK183" s="284"/>
      <c r="AL183" s="284"/>
    </row>
    <row r="184" spans="1:38" ht="13.5">
      <c r="A184" s="278"/>
      <c r="B184" s="289" t="s">
        <v>383</v>
      </c>
      <c r="C184" s="290">
        <f>SUM(C128,C136,C142,C158,C164,C182)</f>
        <v>0</v>
      </c>
      <c r="D184" s="290">
        <f>SUM(D128,D136,D142,D158,D164,D182)</f>
        <v>0</v>
      </c>
      <c r="E184" s="290">
        <f>SUM(E128,E136,E142,E158,E164,E182)</f>
        <v>0</v>
      </c>
      <c r="F184" s="290">
        <f t="shared" ref="F184:O184" si="22">SUM(F128,F136,F142,F158,F164,F182)</f>
        <v>0</v>
      </c>
      <c r="G184" s="290">
        <f>SUM(G128,G136,G142,G158,G164,G182)</f>
        <v>0</v>
      </c>
      <c r="H184" s="290">
        <f t="shared" si="22"/>
        <v>0</v>
      </c>
      <c r="I184" s="290">
        <f t="shared" si="22"/>
        <v>0</v>
      </c>
      <c r="J184" s="290">
        <f>SUM(J128,J136,J142,J158,J164,J182)</f>
        <v>0</v>
      </c>
      <c r="K184" s="290">
        <f t="shared" si="22"/>
        <v>0</v>
      </c>
      <c r="L184" s="290">
        <f t="shared" si="22"/>
        <v>0</v>
      </c>
      <c r="M184" s="290">
        <f t="shared" si="22"/>
        <v>0</v>
      </c>
      <c r="N184" s="290">
        <f t="shared" si="22"/>
        <v>0</v>
      </c>
      <c r="O184" s="290">
        <f t="shared" si="22"/>
        <v>0</v>
      </c>
      <c r="P184" s="290">
        <f>SUM(P128,P136,P142,P158,P164,P182)</f>
        <v>0</v>
      </c>
      <c r="Q184" s="319"/>
      <c r="R184" s="284"/>
      <c r="S184" s="284"/>
      <c r="T184" s="284"/>
      <c r="U184" s="284"/>
      <c r="V184" s="284"/>
      <c r="W184" s="284"/>
      <c r="X184" s="284"/>
      <c r="Y184" s="284"/>
      <c r="Z184" s="284"/>
      <c r="AA184" s="284"/>
      <c r="AB184" s="284"/>
      <c r="AC184" s="284"/>
      <c r="AD184" s="284"/>
      <c r="AE184" s="284"/>
      <c r="AF184" s="284"/>
      <c r="AG184" s="284"/>
      <c r="AH184" s="284"/>
      <c r="AI184" s="284"/>
      <c r="AJ184" s="284"/>
      <c r="AK184" s="284"/>
      <c r="AL184" s="284"/>
    </row>
    <row r="185" spans="1:38" ht="13.5">
      <c r="A185" s="291"/>
      <c r="B185" s="291"/>
      <c r="C185" s="292"/>
      <c r="D185" s="293"/>
      <c r="E185" s="293"/>
      <c r="F185" s="293"/>
      <c r="G185" s="293"/>
      <c r="H185" s="293"/>
      <c r="I185" s="293"/>
      <c r="J185" s="293"/>
      <c r="K185" s="294"/>
      <c r="L185" s="294"/>
      <c r="M185" s="294"/>
      <c r="N185" s="294"/>
      <c r="O185" s="294"/>
      <c r="P185" s="292"/>
      <c r="Q185" s="319"/>
      <c r="R185" s="284"/>
      <c r="S185" s="284"/>
      <c r="T185" s="284"/>
      <c r="U185" s="284"/>
      <c r="V185" s="284"/>
      <c r="W185" s="284"/>
      <c r="X185" s="284"/>
      <c r="Y185" s="284"/>
      <c r="Z185" s="284"/>
      <c r="AA185" s="284"/>
      <c r="AB185" s="284"/>
      <c r="AC185" s="284"/>
      <c r="AD185" s="284"/>
      <c r="AE185" s="284"/>
      <c r="AF185" s="284"/>
      <c r="AG185" s="284"/>
      <c r="AH185" s="284"/>
      <c r="AI185" s="284"/>
      <c r="AJ185" s="284"/>
      <c r="AK185" s="284"/>
      <c r="AL185" s="284"/>
    </row>
    <row r="186" spans="1:38" ht="13.5">
      <c r="A186" s="291"/>
      <c r="B186" s="269" t="s">
        <v>290</v>
      </c>
      <c r="C186" s="292"/>
      <c r="D186" s="293"/>
      <c r="E186" s="293"/>
      <c r="F186" s="293"/>
      <c r="G186" s="293"/>
      <c r="H186" s="293"/>
      <c r="I186" s="293"/>
      <c r="J186" s="293"/>
      <c r="K186" s="294"/>
      <c r="L186" s="294"/>
      <c r="M186" s="294"/>
      <c r="N186" s="294"/>
      <c r="O186" s="294"/>
      <c r="P186" s="292"/>
      <c r="Q186" s="319"/>
      <c r="R186" s="284"/>
      <c r="S186" s="284"/>
      <c r="T186" s="284"/>
      <c r="U186" s="284"/>
      <c r="V186" s="284"/>
      <c r="W186" s="284"/>
      <c r="X186" s="284"/>
      <c r="Y186" s="284"/>
      <c r="Z186" s="284"/>
      <c r="AA186" s="284"/>
      <c r="AB186" s="284"/>
      <c r="AC186" s="284"/>
      <c r="AD186" s="284"/>
      <c r="AE186" s="284"/>
      <c r="AF186" s="284"/>
      <c r="AG186" s="284"/>
      <c r="AH186" s="284"/>
      <c r="AI186" s="284"/>
      <c r="AJ186" s="284"/>
      <c r="AK186" s="284"/>
      <c r="AL186" s="284"/>
    </row>
    <row r="187" spans="1:38" ht="13.5">
      <c r="A187" s="291"/>
      <c r="B187" s="291"/>
      <c r="C187" s="292"/>
      <c r="D187" s="293"/>
      <c r="E187" s="293"/>
      <c r="F187" s="293"/>
      <c r="G187" s="293"/>
      <c r="H187" s="293"/>
      <c r="I187" s="293"/>
      <c r="J187" s="293"/>
      <c r="K187" s="294"/>
      <c r="L187" s="294"/>
      <c r="M187" s="294"/>
      <c r="N187" s="294"/>
      <c r="O187" s="294"/>
      <c r="P187" s="292"/>
      <c r="Q187" s="319"/>
      <c r="R187" s="284"/>
      <c r="S187" s="284"/>
      <c r="T187" s="284"/>
      <c r="U187" s="284"/>
      <c r="V187" s="284"/>
      <c r="W187" s="284"/>
      <c r="X187" s="284"/>
      <c r="Y187" s="284"/>
      <c r="Z187" s="284"/>
      <c r="AA187" s="284"/>
      <c r="AB187" s="284"/>
      <c r="AC187" s="284"/>
      <c r="AD187" s="284"/>
      <c r="AE187" s="284"/>
      <c r="AF187" s="284"/>
      <c r="AG187" s="284"/>
      <c r="AH187" s="284"/>
      <c r="AI187" s="284"/>
      <c r="AJ187" s="284"/>
      <c r="AK187" s="284"/>
      <c r="AL187" s="284"/>
    </row>
    <row r="188" spans="1:38" ht="13.5">
      <c r="A188" s="291"/>
      <c r="B188" s="269" t="s">
        <v>291</v>
      </c>
      <c r="C188" s="293"/>
      <c r="D188" s="293"/>
      <c r="E188" s="293"/>
      <c r="F188" s="293"/>
      <c r="G188" s="293"/>
      <c r="H188" s="293"/>
      <c r="I188" s="293"/>
      <c r="J188" s="293"/>
      <c r="K188" s="294"/>
      <c r="L188" s="294"/>
      <c r="M188" s="294"/>
      <c r="N188" s="294"/>
      <c r="O188" s="294"/>
      <c r="P188" s="293"/>
      <c r="Q188" s="319"/>
      <c r="R188" s="284"/>
      <c r="S188" s="284"/>
      <c r="T188" s="284"/>
      <c r="U188" s="284"/>
      <c r="V188" s="284"/>
      <c r="W188" s="284"/>
      <c r="X188" s="284"/>
      <c r="Y188" s="284"/>
      <c r="Z188" s="284"/>
      <c r="AA188" s="284"/>
      <c r="AB188" s="284"/>
      <c r="AC188" s="284"/>
      <c r="AD188" s="284"/>
      <c r="AE188" s="284"/>
      <c r="AF188" s="284"/>
      <c r="AG188" s="284"/>
      <c r="AH188" s="284"/>
      <c r="AI188" s="284"/>
      <c r="AJ188" s="284"/>
      <c r="AK188" s="284"/>
      <c r="AL188" s="284"/>
    </row>
    <row r="189" spans="1:38" ht="13.5">
      <c r="A189" s="249" t="s">
        <v>1106</v>
      </c>
      <c r="B189" s="249" t="s">
        <v>1108</v>
      </c>
      <c r="C189" s="6"/>
      <c r="D189" s="6"/>
      <c r="E189" s="6"/>
      <c r="F189" s="6"/>
      <c r="G189" s="6"/>
      <c r="H189" s="6"/>
      <c r="I189" s="6"/>
      <c r="J189" s="293"/>
      <c r="K189" s="271"/>
      <c r="L189" s="7"/>
      <c r="M189" s="7"/>
      <c r="N189" s="7"/>
      <c r="O189" s="293"/>
      <c r="P189" s="272">
        <f t="shared" ref="P189:P203" si="23">SUM(C189:I189,L189:N189)</f>
        <v>0</v>
      </c>
      <c r="Q189" s="319"/>
      <c r="R189" s="284"/>
      <c r="S189" s="284"/>
      <c r="T189" s="284"/>
      <c r="U189" s="284"/>
      <c r="V189" s="284"/>
      <c r="W189" s="284"/>
      <c r="X189" s="284"/>
      <c r="Y189" s="284"/>
      <c r="Z189" s="284"/>
      <c r="AA189" s="284"/>
      <c r="AB189" s="284"/>
      <c r="AC189" s="284"/>
      <c r="AD189" s="284"/>
      <c r="AE189" s="284"/>
      <c r="AF189" s="284"/>
      <c r="AG189" s="284"/>
      <c r="AH189" s="284"/>
      <c r="AI189" s="284"/>
      <c r="AJ189" s="284"/>
      <c r="AK189" s="284"/>
      <c r="AL189" s="284"/>
    </row>
    <row r="190" spans="1:38" ht="13.5">
      <c r="A190" s="249" t="s">
        <v>1107</v>
      </c>
      <c r="B190" s="249" t="s">
        <v>1109</v>
      </c>
      <c r="C190" s="6"/>
      <c r="D190" s="6"/>
      <c r="E190" s="6"/>
      <c r="F190" s="6"/>
      <c r="G190" s="6"/>
      <c r="H190" s="6"/>
      <c r="I190" s="6"/>
      <c r="J190" s="293"/>
      <c r="K190" s="271"/>
      <c r="L190" s="7"/>
      <c r="M190" s="7"/>
      <c r="N190" s="7"/>
      <c r="O190" s="293"/>
      <c r="P190" s="272">
        <f t="shared" si="23"/>
        <v>0</v>
      </c>
      <c r="Q190" s="319"/>
      <c r="R190" s="284"/>
      <c r="S190" s="284"/>
      <c r="T190" s="284"/>
      <c r="U190" s="284"/>
      <c r="V190" s="284"/>
      <c r="W190" s="284"/>
      <c r="X190" s="284"/>
      <c r="Y190" s="284"/>
      <c r="Z190" s="284"/>
      <c r="AA190" s="284"/>
      <c r="AB190" s="284"/>
      <c r="AC190" s="284"/>
      <c r="AD190" s="284"/>
      <c r="AE190" s="284"/>
      <c r="AF190" s="284"/>
      <c r="AG190" s="284"/>
      <c r="AH190" s="284"/>
      <c r="AI190" s="284"/>
      <c r="AJ190" s="284"/>
      <c r="AK190" s="284"/>
      <c r="AL190" s="284"/>
    </row>
    <row r="191" spans="1:38" ht="13.5">
      <c r="A191" s="249" t="s">
        <v>77</v>
      </c>
      <c r="B191" s="249" t="s">
        <v>1110</v>
      </c>
      <c r="C191" s="318"/>
      <c r="D191" s="318"/>
      <c r="E191" s="6"/>
      <c r="F191" s="318"/>
      <c r="G191" s="318"/>
      <c r="H191" s="318"/>
      <c r="I191" s="318"/>
      <c r="J191" s="293"/>
      <c r="K191" s="271"/>
      <c r="L191" s="7"/>
      <c r="M191" s="7"/>
      <c r="N191" s="7"/>
      <c r="O191" s="293"/>
      <c r="P191" s="272">
        <f t="shared" si="23"/>
        <v>0</v>
      </c>
      <c r="Q191" s="319"/>
      <c r="R191" s="284"/>
      <c r="S191" s="284"/>
      <c r="T191" s="284"/>
      <c r="U191" s="284"/>
      <c r="V191" s="284"/>
      <c r="W191" s="284"/>
      <c r="X191" s="284"/>
      <c r="Y191" s="284"/>
      <c r="Z191" s="284"/>
      <c r="AA191" s="284"/>
      <c r="AB191" s="284"/>
      <c r="AC191" s="284"/>
      <c r="AD191" s="284"/>
      <c r="AE191" s="284"/>
      <c r="AF191" s="284"/>
      <c r="AG191" s="284"/>
      <c r="AH191" s="284"/>
      <c r="AI191" s="284"/>
      <c r="AJ191" s="284"/>
      <c r="AK191" s="284"/>
      <c r="AL191" s="284"/>
    </row>
    <row r="192" spans="1:38" ht="13.5">
      <c r="A192" s="287" t="s">
        <v>292</v>
      </c>
      <c r="B192" s="287" t="s">
        <v>293</v>
      </c>
      <c r="C192" s="288">
        <f t="shared" ref="C192:D192" si="24">SUM(C189:C191)</f>
        <v>0</v>
      </c>
      <c r="D192" s="288">
        <f t="shared" si="24"/>
        <v>0</v>
      </c>
      <c r="E192" s="288">
        <f>SUM(E189:E191)</f>
        <v>0</v>
      </c>
      <c r="F192" s="288">
        <f t="shared" ref="F192:I192" si="25">SUM(F189:F191)</f>
        <v>0</v>
      </c>
      <c r="G192" s="288">
        <f t="shared" si="25"/>
        <v>0</v>
      </c>
      <c r="H192" s="288">
        <f t="shared" si="25"/>
        <v>0</v>
      </c>
      <c r="I192" s="288">
        <f t="shared" si="25"/>
        <v>0</v>
      </c>
      <c r="J192" s="293"/>
      <c r="K192" s="271"/>
      <c r="L192" s="288">
        <f t="shared" ref="L192:N192" si="26">SUM(L189:L191)</f>
        <v>0</v>
      </c>
      <c r="M192" s="288">
        <f t="shared" si="26"/>
        <v>0</v>
      </c>
      <c r="N192" s="288">
        <f t="shared" si="26"/>
        <v>0</v>
      </c>
      <c r="O192" s="293"/>
      <c r="P192" s="272">
        <f t="shared" si="23"/>
        <v>0</v>
      </c>
      <c r="Q192" s="319"/>
      <c r="R192" s="284"/>
      <c r="S192" s="284"/>
      <c r="T192" s="284"/>
      <c r="U192" s="284"/>
      <c r="V192" s="284"/>
      <c r="W192" s="284"/>
      <c r="X192" s="284"/>
      <c r="Y192" s="284"/>
      <c r="Z192" s="284"/>
      <c r="AA192" s="284"/>
      <c r="AB192" s="284"/>
      <c r="AC192" s="284"/>
      <c r="AD192" s="284"/>
      <c r="AE192" s="284"/>
      <c r="AF192" s="284"/>
      <c r="AG192" s="284"/>
      <c r="AH192" s="284"/>
      <c r="AI192" s="284"/>
      <c r="AJ192" s="284"/>
      <c r="AK192" s="284"/>
      <c r="AL192" s="284"/>
    </row>
    <row r="193" spans="1:38" ht="13.5">
      <c r="A193" s="249" t="s">
        <v>294</v>
      </c>
      <c r="B193" s="249" t="s">
        <v>295</v>
      </c>
      <c r="C193" s="6"/>
      <c r="D193" s="6"/>
      <c r="E193" s="6"/>
      <c r="F193" s="6"/>
      <c r="G193" s="6"/>
      <c r="H193" s="6"/>
      <c r="I193" s="6"/>
      <c r="J193" s="293"/>
      <c r="K193" s="271"/>
      <c r="L193" s="7"/>
      <c r="M193" s="7"/>
      <c r="N193" s="7"/>
      <c r="O193" s="293"/>
      <c r="P193" s="272">
        <f t="shared" si="23"/>
        <v>0</v>
      </c>
      <c r="Q193" s="319"/>
      <c r="R193" s="284"/>
      <c r="S193" s="284"/>
      <c r="T193" s="284"/>
      <c r="U193" s="284"/>
      <c r="V193" s="284"/>
      <c r="W193" s="284"/>
      <c r="X193" s="284"/>
      <c r="Y193" s="284"/>
      <c r="Z193" s="284"/>
      <c r="AA193" s="284"/>
      <c r="AB193" s="284"/>
      <c r="AC193" s="284"/>
      <c r="AD193" s="284"/>
      <c r="AE193" s="284"/>
      <c r="AF193" s="284"/>
      <c r="AG193" s="284"/>
      <c r="AH193" s="284"/>
      <c r="AI193" s="284"/>
      <c r="AJ193" s="284"/>
      <c r="AK193" s="284"/>
      <c r="AL193" s="284"/>
    </row>
    <row r="194" spans="1:38" ht="13.5">
      <c r="A194" s="249" t="s">
        <v>296</v>
      </c>
      <c r="B194" s="249" t="s">
        <v>297</v>
      </c>
      <c r="C194" s="6"/>
      <c r="D194" s="6"/>
      <c r="E194" s="6"/>
      <c r="F194" s="6"/>
      <c r="G194" s="6"/>
      <c r="H194" s="6"/>
      <c r="I194" s="6"/>
      <c r="J194" s="293"/>
      <c r="K194" s="271"/>
      <c r="L194" s="7"/>
      <c r="M194" s="7"/>
      <c r="N194" s="7"/>
      <c r="O194" s="293"/>
      <c r="P194" s="272">
        <f t="shared" si="23"/>
        <v>0</v>
      </c>
      <c r="Q194" s="319"/>
      <c r="R194" s="284"/>
      <c r="S194" s="284"/>
      <c r="T194" s="284"/>
      <c r="U194" s="284"/>
      <c r="V194" s="284"/>
      <c r="W194" s="284"/>
      <c r="X194" s="284"/>
      <c r="Y194" s="284"/>
      <c r="Z194" s="284"/>
      <c r="AA194" s="284"/>
      <c r="AB194" s="284"/>
      <c r="AC194" s="284"/>
      <c r="AD194" s="284"/>
      <c r="AE194" s="284"/>
      <c r="AF194" s="284"/>
      <c r="AG194" s="284"/>
      <c r="AH194" s="284"/>
      <c r="AI194" s="284"/>
      <c r="AJ194" s="284"/>
      <c r="AK194" s="284"/>
      <c r="AL194" s="284"/>
    </row>
    <row r="195" spans="1:38" ht="13.5">
      <c r="A195" s="249" t="s">
        <v>1111</v>
      </c>
      <c r="B195" s="249" t="s">
        <v>1114</v>
      </c>
      <c r="C195" s="6"/>
      <c r="D195" s="6"/>
      <c r="E195" s="6"/>
      <c r="F195" s="6"/>
      <c r="G195" s="6"/>
      <c r="H195" s="6"/>
      <c r="I195" s="6"/>
      <c r="J195" s="293"/>
      <c r="K195" s="271"/>
      <c r="L195" s="7"/>
      <c r="M195" s="7"/>
      <c r="N195" s="7"/>
      <c r="O195" s="293"/>
      <c r="P195" s="272">
        <f t="shared" si="23"/>
        <v>0</v>
      </c>
      <c r="Q195" s="319"/>
      <c r="R195" s="284"/>
      <c r="S195" s="284"/>
      <c r="T195" s="284"/>
      <c r="U195" s="284"/>
      <c r="V195" s="284"/>
      <c r="W195" s="284"/>
      <c r="X195" s="284"/>
      <c r="Y195" s="284"/>
      <c r="Z195" s="284"/>
      <c r="AA195" s="284"/>
      <c r="AB195" s="284"/>
      <c r="AC195" s="284"/>
      <c r="AD195" s="284"/>
      <c r="AE195" s="284"/>
      <c r="AF195" s="284"/>
      <c r="AG195" s="284"/>
      <c r="AH195" s="284"/>
      <c r="AI195" s="284"/>
      <c r="AJ195" s="284"/>
      <c r="AK195" s="284"/>
      <c r="AL195" s="284"/>
    </row>
    <row r="196" spans="1:38" ht="13.5">
      <c r="A196" s="249" t="s">
        <v>1112</v>
      </c>
      <c r="B196" s="249" t="s">
        <v>1115</v>
      </c>
      <c r="C196" s="6"/>
      <c r="D196" s="6"/>
      <c r="E196" s="6"/>
      <c r="F196" s="6"/>
      <c r="G196" s="6"/>
      <c r="H196" s="6"/>
      <c r="I196" s="6"/>
      <c r="J196" s="293"/>
      <c r="K196" s="271"/>
      <c r="L196" s="7"/>
      <c r="M196" s="7"/>
      <c r="N196" s="7"/>
      <c r="O196" s="293"/>
      <c r="P196" s="272">
        <f t="shared" si="23"/>
        <v>0</v>
      </c>
      <c r="Q196" s="319"/>
      <c r="R196" s="284"/>
      <c r="S196" s="284"/>
      <c r="T196" s="284"/>
      <c r="U196" s="284"/>
      <c r="V196" s="284"/>
      <c r="W196" s="284"/>
      <c r="X196" s="284"/>
      <c r="Y196" s="284"/>
      <c r="Z196" s="284"/>
      <c r="AA196" s="284"/>
      <c r="AB196" s="284"/>
      <c r="AC196" s="284"/>
      <c r="AD196" s="284"/>
      <c r="AE196" s="284"/>
      <c r="AF196" s="284"/>
      <c r="AG196" s="284"/>
      <c r="AH196" s="284"/>
      <c r="AI196" s="284"/>
      <c r="AJ196" s="284"/>
      <c r="AK196" s="284"/>
      <c r="AL196" s="284"/>
    </row>
    <row r="197" spans="1:38" ht="13.5">
      <c r="A197" s="249" t="s">
        <v>1113</v>
      </c>
      <c r="B197" s="249" t="s">
        <v>1116</v>
      </c>
      <c r="C197" s="6"/>
      <c r="D197" s="6"/>
      <c r="E197" s="6"/>
      <c r="F197" s="6"/>
      <c r="G197" s="6"/>
      <c r="H197" s="6"/>
      <c r="I197" s="6"/>
      <c r="J197" s="293"/>
      <c r="K197" s="271"/>
      <c r="L197" s="7"/>
      <c r="M197" s="7"/>
      <c r="N197" s="7"/>
      <c r="O197" s="293"/>
      <c r="P197" s="272">
        <f t="shared" si="23"/>
        <v>0</v>
      </c>
      <c r="Q197" s="319"/>
      <c r="R197" s="284"/>
      <c r="S197" s="284"/>
      <c r="T197" s="284"/>
      <c r="U197" s="284"/>
      <c r="V197" s="284"/>
      <c r="W197" s="284"/>
      <c r="X197" s="284"/>
      <c r="Y197" s="284"/>
      <c r="Z197" s="284"/>
      <c r="AA197" s="284"/>
      <c r="AB197" s="284"/>
      <c r="AC197" s="284"/>
      <c r="AD197" s="284"/>
      <c r="AE197" s="284"/>
      <c r="AF197" s="284"/>
      <c r="AG197" s="284"/>
      <c r="AH197" s="284"/>
      <c r="AI197" s="284"/>
      <c r="AJ197" s="284"/>
      <c r="AK197" s="284"/>
      <c r="AL197" s="284"/>
    </row>
    <row r="198" spans="1:38" ht="13.5">
      <c r="A198" s="287" t="s">
        <v>298</v>
      </c>
      <c r="B198" s="287" t="s">
        <v>299</v>
      </c>
      <c r="C198" s="288">
        <f>SUM(C195:C197)</f>
        <v>0</v>
      </c>
      <c r="D198" s="288">
        <f t="shared" ref="D198:I198" si="27">SUM(D195:D197)</f>
        <v>0</v>
      </c>
      <c r="E198" s="288">
        <f t="shared" si="27"/>
        <v>0</v>
      </c>
      <c r="F198" s="288">
        <f t="shared" si="27"/>
        <v>0</v>
      </c>
      <c r="G198" s="288">
        <f t="shared" si="27"/>
        <v>0</v>
      </c>
      <c r="H198" s="288">
        <f t="shared" si="27"/>
        <v>0</v>
      </c>
      <c r="I198" s="288">
        <f t="shared" si="27"/>
        <v>0</v>
      </c>
      <c r="J198" s="293"/>
      <c r="K198" s="271"/>
      <c r="L198" s="288">
        <f t="shared" ref="L198:N198" si="28">SUM(L195:L197)</f>
        <v>0</v>
      </c>
      <c r="M198" s="288">
        <f t="shared" si="28"/>
        <v>0</v>
      </c>
      <c r="N198" s="288">
        <f t="shared" si="28"/>
        <v>0</v>
      </c>
      <c r="O198" s="293"/>
      <c r="P198" s="272">
        <f t="shared" si="23"/>
        <v>0</v>
      </c>
      <c r="Q198" s="319"/>
      <c r="R198" s="284"/>
      <c r="S198" s="284"/>
      <c r="T198" s="284"/>
      <c r="U198" s="284"/>
      <c r="V198" s="284"/>
      <c r="W198" s="284"/>
      <c r="X198" s="284"/>
      <c r="Y198" s="284"/>
      <c r="Z198" s="284"/>
      <c r="AA198" s="284"/>
      <c r="AB198" s="284"/>
      <c r="AC198" s="284"/>
      <c r="AD198" s="284"/>
      <c r="AE198" s="284"/>
      <c r="AF198" s="284"/>
      <c r="AG198" s="284"/>
      <c r="AH198" s="284"/>
      <c r="AI198" s="284"/>
      <c r="AJ198" s="284"/>
      <c r="AK198" s="284"/>
      <c r="AL198" s="284"/>
    </row>
    <row r="199" spans="1:38" ht="13.5">
      <c r="A199" s="249" t="s">
        <v>300</v>
      </c>
      <c r="B199" s="249" t="s">
        <v>1117</v>
      </c>
      <c r="C199" s="6"/>
      <c r="D199" s="6"/>
      <c r="E199" s="6"/>
      <c r="F199" s="6"/>
      <c r="G199" s="6"/>
      <c r="H199" s="6"/>
      <c r="I199" s="6"/>
      <c r="J199" s="293"/>
      <c r="K199" s="271"/>
      <c r="L199" s="7"/>
      <c r="M199" s="7"/>
      <c r="N199" s="7"/>
      <c r="O199" s="293"/>
      <c r="P199" s="272">
        <f t="shared" si="23"/>
        <v>0</v>
      </c>
      <c r="Q199" s="319"/>
      <c r="R199" s="284"/>
      <c r="S199" s="284"/>
      <c r="T199" s="284"/>
      <c r="U199" s="284"/>
      <c r="V199" s="284"/>
      <c r="W199" s="284"/>
      <c r="X199" s="284"/>
      <c r="Y199" s="284"/>
      <c r="Z199" s="284"/>
      <c r="AA199" s="284"/>
      <c r="AB199" s="284"/>
      <c r="AC199" s="284"/>
      <c r="AD199" s="284"/>
      <c r="AE199" s="284"/>
      <c r="AF199" s="284"/>
      <c r="AG199" s="284"/>
      <c r="AH199" s="284"/>
      <c r="AI199" s="284"/>
      <c r="AJ199" s="284"/>
      <c r="AK199" s="284"/>
      <c r="AL199" s="284"/>
    </row>
    <row r="200" spans="1:38" ht="13.5">
      <c r="A200" s="249" t="s">
        <v>301</v>
      </c>
      <c r="B200" s="249" t="s">
        <v>302</v>
      </c>
      <c r="C200" s="6"/>
      <c r="D200" s="6"/>
      <c r="E200" s="6"/>
      <c r="F200" s="6"/>
      <c r="G200" s="6"/>
      <c r="H200" s="6"/>
      <c r="I200" s="6"/>
      <c r="J200" s="293"/>
      <c r="K200" s="271"/>
      <c r="L200" s="7"/>
      <c r="M200" s="7"/>
      <c r="N200" s="7"/>
      <c r="O200" s="293"/>
      <c r="P200" s="272">
        <f t="shared" si="23"/>
        <v>0</v>
      </c>
      <c r="Q200" s="319"/>
      <c r="R200" s="284"/>
      <c r="S200" s="284"/>
      <c r="T200" s="284"/>
      <c r="U200" s="284"/>
      <c r="V200" s="284"/>
      <c r="W200" s="284"/>
      <c r="X200" s="284"/>
      <c r="Y200" s="284"/>
      <c r="Z200" s="284"/>
      <c r="AA200" s="284"/>
      <c r="AB200" s="284"/>
      <c r="AC200" s="284"/>
      <c r="AD200" s="284"/>
      <c r="AE200" s="284"/>
      <c r="AF200" s="284"/>
      <c r="AG200" s="284"/>
      <c r="AH200" s="284"/>
      <c r="AI200" s="284"/>
      <c r="AJ200" s="284"/>
      <c r="AK200" s="284"/>
      <c r="AL200" s="284"/>
    </row>
    <row r="201" spans="1:38" ht="13.5">
      <c r="A201" s="249" t="s">
        <v>303</v>
      </c>
      <c r="B201" s="249" t="s">
        <v>304</v>
      </c>
      <c r="C201" s="6"/>
      <c r="D201" s="6"/>
      <c r="E201" s="6"/>
      <c r="F201" s="6"/>
      <c r="G201" s="6"/>
      <c r="H201" s="6"/>
      <c r="I201" s="6"/>
      <c r="J201" s="293"/>
      <c r="K201" s="271"/>
      <c r="L201" s="7"/>
      <c r="M201" s="7"/>
      <c r="N201" s="7"/>
      <c r="O201" s="293"/>
      <c r="P201" s="272">
        <f t="shared" si="23"/>
        <v>0</v>
      </c>
      <c r="Q201" s="319"/>
      <c r="R201" s="284"/>
      <c r="S201" s="284"/>
      <c r="T201" s="284"/>
      <c r="U201" s="284"/>
      <c r="V201" s="284"/>
      <c r="W201" s="284"/>
      <c r="X201" s="284"/>
      <c r="Y201" s="284"/>
      <c r="Z201" s="284"/>
      <c r="AA201" s="284"/>
      <c r="AB201" s="284"/>
      <c r="AC201" s="284"/>
      <c r="AD201" s="284"/>
      <c r="AE201" s="284"/>
      <c r="AF201" s="284"/>
      <c r="AG201" s="284"/>
      <c r="AH201" s="284"/>
      <c r="AI201" s="284"/>
      <c r="AJ201" s="284"/>
      <c r="AK201" s="284"/>
      <c r="AL201" s="284"/>
    </row>
    <row r="202" spans="1:38" ht="13.5">
      <c r="A202" s="249" t="s">
        <v>305</v>
      </c>
      <c r="B202" s="249" t="s">
        <v>306</v>
      </c>
      <c r="C202" s="6"/>
      <c r="D202" s="6"/>
      <c r="E202" s="6"/>
      <c r="F202" s="6"/>
      <c r="G202" s="6"/>
      <c r="H202" s="6"/>
      <c r="I202" s="6"/>
      <c r="J202" s="293"/>
      <c r="K202" s="271"/>
      <c r="L202" s="7"/>
      <c r="M202" s="7"/>
      <c r="N202" s="7"/>
      <c r="O202" s="293"/>
      <c r="P202" s="272">
        <f t="shared" si="23"/>
        <v>0</v>
      </c>
      <c r="Q202" s="319"/>
      <c r="R202" s="284"/>
      <c r="S202" s="284"/>
      <c r="T202" s="284"/>
      <c r="U202" s="284"/>
      <c r="V202" s="284"/>
      <c r="W202" s="284"/>
      <c r="X202" s="284"/>
      <c r="Y202" s="284"/>
      <c r="Z202" s="284"/>
      <c r="AA202" s="284"/>
      <c r="AB202" s="284"/>
      <c r="AC202" s="284"/>
      <c r="AD202" s="284"/>
      <c r="AE202" s="284"/>
      <c r="AF202" s="284"/>
      <c r="AG202" s="284"/>
      <c r="AH202" s="284"/>
      <c r="AI202" s="284"/>
      <c r="AJ202" s="284"/>
      <c r="AK202" s="284"/>
      <c r="AL202" s="284"/>
    </row>
    <row r="203" spans="1:38" ht="13.5">
      <c r="A203" s="249" t="s">
        <v>307</v>
      </c>
      <c r="B203" s="249" t="s">
        <v>1118</v>
      </c>
      <c r="C203" s="6"/>
      <c r="D203" s="6"/>
      <c r="E203" s="6"/>
      <c r="F203" s="6"/>
      <c r="G203" s="6"/>
      <c r="H203" s="6"/>
      <c r="I203" s="6"/>
      <c r="J203" s="293"/>
      <c r="K203" s="271"/>
      <c r="L203" s="7"/>
      <c r="M203" s="7"/>
      <c r="N203" s="7"/>
      <c r="O203" s="293"/>
      <c r="P203" s="272">
        <f t="shared" si="23"/>
        <v>0</v>
      </c>
      <c r="Q203" s="319"/>
      <c r="R203" s="284"/>
      <c r="S203" s="284"/>
      <c r="T203" s="284"/>
      <c r="U203" s="284"/>
      <c r="V203" s="284"/>
      <c r="W203" s="284"/>
      <c r="X203" s="284"/>
      <c r="Y203" s="284"/>
      <c r="Z203" s="284"/>
      <c r="AA203" s="284"/>
      <c r="AB203" s="284"/>
      <c r="AC203" s="284"/>
      <c r="AD203" s="284"/>
      <c r="AE203" s="284"/>
      <c r="AF203" s="284"/>
      <c r="AG203" s="284"/>
      <c r="AH203" s="284"/>
      <c r="AI203" s="284"/>
      <c r="AJ203" s="284"/>
      <c r="AK203" s="284"/>
      <c r="AL203" s="284"/>
    </row>
    <row r="204" spans="1:38" ht="13.5">
      <c r="A204" s="278"/>
      <c r="B204" s="278" t="s">
        <v>398</v>
      </c>
      <c r="C204" s="272">
        <f t="shared" ref="C204:I204" si="29">SUM(C192,C193:C194,C198,C199:C203)</f>
        <v>0</v>
      </c>
      <c r="D204" s="272">
        <f t="shared" si="29"/>
        <v>0</v>
      </c>
      <c r="E204" s="272">
        <f t="shared" si="29"/>
        <v>0</v>
      </c>
      <c r="F204" s="272">
        <f t="shared" si="29"/>
        <v>0</v>
      </c>
      <c r="G204" s="272">
        <f t="shared" si="29"/>
        <v>0</v>
      </c>
      <c r="H204" s="272">
        <f t="shared" si="29"/>
        <v>0</v>
      </c>
      <c r="I204" s="272">
        <f t="shared" si="29"/>
        <v>0</v>
      </c>
      <c r="J204" s="272">
        <v>0</v>
      </c>
      <c r="K204" s="272">
        <v>0</v>
      </c>
      <c r="L204" s="272">
        <f>SUM(L192,L193:L194,L198,L199:L203)</f>
        <v>0</v>
      </c>
      <c r="M204" s="272">
        <f>SUM(M192,M193:M194,M198,M199:M203)</f>
        <v>0</v>
      </c>
      <c r="N204" s="272">
        <f>SUM(N192,N193:N194,N198,N199:N203)</f>
        <v>0</v>
      </c>
      <c r="O204" s="272">
        <v>0</v>
      </c>
      <c r="P204" s="272">
        <f>SUM(C204:O204)</f>
        <v>0</v>
      </c>
      <c r="Q204" s="319"/>
      <c r="R204" s="284"/>
      <c r="S204" s="284"/>
      <c r="T204" s="284"/>
      <c r="U204" s="284"/>
      <c r="V204" s="284"/>
      <c r="W204" s="284"/>
      <c r="X204" s="284"/>
      <c r="Y204" s="284"/>
      <c r="Z204" s="284"/>
      <c r="AA204" s="284"/>
      <c r="AB204" s="284"/>
      <c r="AC204" s="284"/>
      <c r="AD204" s="284"/>
      <c r="AE204" s="284"/>
      <c r="AF204" s="284"/>
      <c r="AG204" s="284"/>
      <c r="AH204" s="284"/>
      <c r="AI204" s="284"/>
      <c r="AJ204" s="284"/>
      <c r="AK204" s="284"/>
      <c r="AL204" s="284"/>
    </row>
    <row r="205" spans="1:38" ht="13.5">
      <c r="A205" s="269"/>
      <c r="B205" s="269" t="s">
        <v>308</v>
      </c>
      <c r="C205" s="279"/>
      <c r="D205" s="279"/>
      <c r="E205" s="279"/>
      <c r="F205" s="279"/>
      <c r="G205" s="279"/>
      <c r="H205" s="279"/>
      <c r="I205" s="279"/>
      <c r="J205" s="293"/>
      <c r="K205" s="280"/>
      <c r="L205" s="280"/>
      <c r="M205" s="280"/>
      <c r="N205" s="293"/>
      <c r="O205" s="293"/>
      <c r="P205" s="279"/>
      <c r="Q205" s="319"/>
      <c r="R205" s="284"/>
      <c r="S205" s="284"/>
      <c r="T205" s="284"/>
      <c r="U205" s="284"/>
      <c r="V205" s="284"/>
      <c r="W205" s="284"/>
      <c r="X205" s="284"/>
      <c r="Y205" s="284"/>
      <c r="Z205" s="284"/>
      <c r="AA205" s="284"/>
      <c r="AB205" s="284"/>
      <c r="AC205" s="284"/>
      <c r="AD205" s="284"/>
      <c r="AE205" s="284"/>
      <c r="AF205" s="284"/>
      <c r="AG205" s="284"/>
      <c r="AH205" s="284"/>
      <c r="AI205" s="284"/>
      <c r="AJ205" s="284"/>
      <c r="AK205" s="284"/>
      <c r="AL205" s="284"/>
    </row>
    <row r="206" spans="1:38" ht="13.5">
      <c r="A206" s="249" t="s">
        <v>309</v>
      </c>
      <c r="B206" s="249" t="s">
        <v>1119</v>
      </c>
      <c r="C206" s="6"/>
      <c r="D206" s="6"/>
      <c r="E206" s="6"/>
      <c r="F206" s="6"/>
      <c r="G206" s="6"/>
      <c r="H206" s="6"/>
      <c r="I206" s="6"/>
      <c r="J206" s="293"/>
      <c r="K206" s="271"/>
      <c r="L206" s="7"/>
      <c r="M206" s="7"/>
      <c r="N206" s="7"/>
      <c r="O206" s="293"/>
      <c r="P206" s="272">
        <f>SUM(C206:I206,L206:N206)</f>
        <v>0</v>
      </c>
      <c r="Q206" s="319"/>
      <c r="R206" s="284"/>
      <c r="S206" s="284"/>
      <c r="T206" s="284"/>
      <c r="U206" s="284"/>
      <c r="V206" s="284"/>
      <c r="W206" s="284"/>
      <c r="X206" s="284"/>
      <c r="Y206" s="284"/>
      <c r="Z206" s="284"/>
      <c r="AA206" s="284"/>
      <c r="AB206" s="284"/>
      <c r="AC206" s="284"/>
      <c r="AD206" s="284"/>
      <c r="AE206" s="284"/>
      <c r="AF206" s="284"/>
      <c r="AG206" s="284"/>
      <c r="AH206" s="284"/>
      <c r="AI206" s="284"/>
      <c r="AJ206" s="284"/>
      <c r="AK206" s="284"/>
      <c r="AL206" s="284"/>
    </row>
    <row r="207" spans="1:38" ht="13.5">
      <c r="A207" s="249" t="s">
        <v>310</v>
      </c>
      <c r="B207" s="249" t="s">
        <v>311</v>
      </c>
      <c r="C207" s="6"/>
      <c r="D207" s="6"/>
      <c r="E207" s="6"/>
      <c r="F207" s="6"/>
      <c r="G207" s="6"/>
      <c r="H207" s="6"/>
      <c r="I207" s="6"/>
      <c r="J207" s="293"/>
      <c r="K207" s="271"/>
      <c r="L207" s="7"/>
      <c r="M207" s="7"/>
      <c r="N207" s="7"/>
      <c r="O207" s="293"/>
      <c r="P207" s="272">
        <f>SUM(C207:I207,L207:N207)</f>
        <v>0</v>
      </c>
      <c r="Q207" s="319"/>
      <c r="R207" s="284"/>
      <c r="S207" s="284"/>
      <c r="T207" s="284"/>
      <c r="U207" s="284"/>
      <c r="V207" s="284"/>
      <c r="W207" s="284"/>
      <c r="X207" s="284"/>
      <c r="Y207" s="284"/>
      <c r="Z207" s="284"/>
      <c r="AA207" s="284"/>
      <c r="AB207" s="284"/>
      <c r="AC207" s="284"/>
      <c r="AD207" s="284"/>
      <c r="AE207" s="284"/>
      <c r="AF207" s="284"/>
      <c r="AG207" s="284"/>
      <c r="AH207" s="284"/>
      <c r="AI207" s="284"/>
      <c r="AJ207" s="284"/>
      <c r="AK207" s="284"/>
      <c r="AL207" s="284"/>
    </row>
    <row r="208" spans="1:38" ht="13.5">
      <c r="A208" s="249" t="s">
        <v>312</v>
      </c>
      <c r="B208" s="249" t="s">
        <v>313</v>
      </c>
      <c r="C208" s="6"/>
      <c r="D208" s="6"/>
      <c r="E208" s="6"/>
      <c r="F208" s="6"/>
      <c r="G208" s="6"/>
      <c r="H208" s="6"/>
      <c r="I208" s="6"/>
      <c r="J208" s="293"/>
      <c r="K208" s="271"/>
      <c r="L208" s="7"/>
      <c r="M208" s="7"/>
      <c r="N208" s="7"/>
      <c r="O208" s="293"/>
      <c r="P208" s="272">
        <f>SUM(C208:I208,L208:N208)</f>
        <v>0</v>
      </c>
      <c r="Q208" s="319"/>
      <c r="R208" s="284"/>
      <c r="S208" s="284"/>
      <c r="T208" s="284"/>
      <c r="U208" s="284"/>
      <c r="V208" s="284"/>
      <c r="W208" s="284"/>
      <c r="X208" s="284"/>
      <c r="Y208" s="284"/>
      <c r="Z208" s="284"/>
      <c r="AA208" s="284"/>
      <c r="AB208" s="284"/>
      <c r="AC208" s="284"/>
      <c r="AD208" s="284"/>
      <c r="AE208" s="284"/>
      <c r="AF208" s="284"/>
      <c r="AG208" s="284"/>
      <c r="AH208" s="284"/>
      <c r="AI208" s="284"/>
      <c r="AJ208" s="284"/>
      <c r="AK208" s="284"/>
      <c r="AL208" s="284"/>
    </row>
    <row r="209" spans="1:38" ht="13.5">
      <c r="A209" s="249" t="s">
        <v>314</v>
      </c>
      <c r="B209" s="249" t="s">
        <v>315</v>
      </c>
      <c r="C209" s="6"/>
      <c r="D209" s="6"/>
      <c r="E209" s="6"/>
      <c r="F209" s="6"/>
      <c r="G209" s="6"/>
      <c r="H209" s="6"/>
      <c r="I209" s="6"/>
      <c r="J209" s="293"/>
      <c r="K209" s="271"/>
      <c r="L209" s="7"/>
      <c r="M209" s="7"/>
      <c r="N209" s="7"/>
      <c r="O209" s="293"/>
      <c r="P209" s="272">
        <f>SUM(C209:I209,L209:N209)</f>
        <v>0</v>
      </c>
      <c r="Q209" s="319"/>
      <c r="R209" s="284"/>
      <c r="S209" s="284"/>
      <c r="T209" s="284"/>
      <c r="U209" s="284"/>
      <c r="V209" s="284"/>
      <c r="W209" s="284"/>
      <c r="X209" s="284"/>
      <c r="Y209" s="284"/>
      <c r="Z209" s="284"/>
      <c r="AA209" s="284"/>
      <c r="AB209" s="284"/>
      <c r="AC209" s="284"/>
      <c r="AD209" s="284"/>
      <c r="AE209" s="284"/>
      <c r="AF209" s="284"/>
      <c r="AG209" s="284"/>
      <c r="AH209" s="284"/>
      <c r="AI209" s="284"/>
      <c r="AJ209" s="284"/>
      <c r="AK209" s="284"/>
      <c r="AL209" s="284"/>
    </row>
    <row r="210" spans="1:38" ht="13.5">
      <c r="A210" s="249" t="s">
        <v>316</v>
      </c>
      <c r="B210" s="249" t="s">
        <v>317</v>
      </c>
      <c r="C210" s="6"/>
      <c r="D210" s="6"/>
      <c r="E210" s="6"/>
      <c r="F210" s="6"/>
      <c r="G210" s="6"/>
      <c r="H210" s="6"/>
      <c r="I210" s="6"/>
      <c r="J210" s="293"/>
      <c r="K210" s="271"/>
      <c r="L210" s="7"/>
      <c r="M210" s="7"/>
      <c r="N210" s="7"/>
      <c r="O210" s="293"/>
      <c r="P210" s="272">
        <f t="shared" ref="P210" si="30">SUM(C210:I210,L210:N210)</f>
        <v>0</v>
      </c>
      <c r="Q210" s="319"/>
      <c r="R210" s="284"/>
      <c r="S210" s="284"/>
      <c r="T210" s="284"/>
      <c r="U210" s="284"/>
      <c r="V210" s="284"/>
      <c r="W210" s="284"/>
      <c r="X210" s="284"/>
      <c r="Y210" s="284"/>
      <c r="Z210" s="284"/>
      <c r="AA210" s="284"/>
      <c r="AB210" s="284"/>
      <c r="AC210" s="284"/>
      <c r="AD210" s="284"/>
      <c r="AE210" s="284"/>
      <c r="AF210" s="284"/>
      <c r="AG210" s="284"/>
      <c r="AH210" s="284"/>
      <c r="AI210" s="284"/>
      <c r="AJ210" s="284"/>
      <c r="AK210" s="284"/>
      <c r="AL210" s="284"/>
    </row>
    <row r="211" spans="1:38" ht="13.5">
      <c r="A211" s="249" t="s">
        <v>318</v>
      </c>
      <c r="B211" s="249" t="s">
        <v>319</v>
      </c>
      <c r="C211" s="6"/>
      <c r="D211" s="6"/>
      <c r="E211" s="6"/>
      <c r="F211" s="6"/>
      <c r="G211" s="6"/>
      <c r="H211" s="6"/>
      <c r="I211" s="6"/>
      <c r="J211" s="293"/>
      <c r="K211" s="271"/>
      <c r="L211" s="7"/>
      <c r="M211" s="7"/>
      <c r="N211" s="7"/>
      <c r="O211" s="293"/>
      <c r="P211" s="272">
        <f t="shared" ref="P211:P216" si="31">SUM(C211:I211,L211:N211)</f>
        <v>0</v>
      </c>
      <c r="Q211" s="319"/>
      <c r="R211" s="284"/>
      <c r="S211" s="284"/>
      <c r="T211" s="284"/>
      <c r="U211" s="284"/>
      <c r="V211" s="284"/>
      <c r="W211" s="284"/>
      <c r="X211" s="284"/>
      <c r="Y211" s="284"/>
      <c r="Z211" s="284"/>
      <c r="AA211" s="284"/>
      <c r="AB211" s="284"/>
      <c r="AC211" s="284"/>
      <c r="AD211" s="284"/>
      <c r="AE211" s="284"/>
      <c r="AF211" s="284"/>
      <c r="AG211" s="284"/>
      <c r="AH211" s="284"/>
      <c r="AI211" s="284"/>
      <c r="AJ211" s="284"/>
      <c r="AK211" s="284"/>
      <c r="AL211" s="284"/>
    </row>
    <row r="212" spans="1:38" ht="13.5">
      <c r="A212" s="249" t="s">
        <v>320</v>
      </c>
      <c r="B212" s="249" t="s">
        <v>321</v>
      </c>
      <c r="C212" s="6"/>
      <c r="D212" s="6"/>
      <c r="E212" s="6"/>
      <c r="F212" s="6"/>
      <c r="G212" s="6"/>
      <c r="H212" s="6"/>
      <c r="I212" s="6"/>
      <c r="J212" s="293"/>
      <c r="K212" s="271"/>
      <c r="L212" s="7"/>
      <c r="M212" s="7"/>
      <c r="N212" s="7"/>
      <c r="O212" s="293"/>
      <c r="P212" s="272">
        <f t="shared" si="31"/>
        <v>0</v>
      </c>
      <c r="Q212" s="319"/>
      <c r="R212" s="284"/>
      <c r="S212" s="284"/>
      <c r="T212" s="284"/>
      <c r="U212" s="284"/>
      <c r="V212" s="284"/>
      <c r="W212" s="284"/>
      <c r="X212" s="284"/>
      <c r="Y212" s="284"/>
      <c r="Z212" s="284"/>
      <c r="AA212" s="284"/>
      <c r="AB212" s="284"/>
      <c r="AC212" s="284"/>
      <c r="AD212" s="284"/>
      <c r="AE212" s="284"/>
      <c r="AF212" s="284"/>
      <c r="AG212" s="284"/>
      <c r="AH212" s="284"/>
      <c r="AI212" s="284"/>
      <c r="AJ212" s="284"/>
      <c r="AK212" s="284"/>
      <c r="AL212" s="284"/>
    </row>
    <row r="213" spans="1:38" ht="13.5">
      <c r="A213" s="249" t="s">
        <v>322</v>
      </c>
      <c r="B213" s="249" t="s">
        <v>93</v>
      </c>
      <c r="C213" s="6"/>
      <c r="D213" s="6"/>
      <c r="E213" s="6"/>
      <c r="F213" s="6"/>
      <c r="G213" s="6"/>
      <c r="H213" s="6"/>
      <c r="I213" s="6"/>
      <c r="J213" s="293"/>
      <c r="K213" s="271"/>
      <c r="L213" s="7"/>
      <c r="M213" s="7"/>
      <c r="N213" s="7"/>
      <c r="O213" s="293"/>
      <c r="P213" s="272">
        <f t="shared" si="31"/>
        <v>0</v>
      </c>
      <c r="Q213" s="319"/>
      <c r="R213" s="284"/>
      <c r="S213" s="284"/>
      <c r="T213" s="284"/>
      <c r="U213" s="284"/>
      <c r="V213" s="284"/>
      <c r="W213" s="284"/>
      <c r="X213" s="284"/>
      <c r="Y213" s="284"/>
      <c r="Z213" s="284"/>
      <c r="AA213" s="284"/>
      <c r="AB213" s="284"/>
      <c r="AC213" s="284"/>
      <c r="AD213" s="284"/>
      <c r="AE213" s="284"/>
      <c r="AF213" s="284"/>
      <c r="AG213" s="284"/>
      <c r="AH213" s="284"/>
      <c r="AI213" s="284"/>
      <c r="AJ213" s="284"/>
      <c r="AK213" s="284"/>
      <c r="AL213" s="284"/>
    </row>
    <row r="214" spans="1:38" ht="13.5">
      <c r="A214" s="249" t="s">
        <v>323</v>
      </c>
      <c r="B214" s="249" t="s">
        <v>324</v>
      </c>
      <c r="C214" s="6"/>
      <c r="D214" s="6"/>
      <c r="E214" s="6"/>
      <c r="F214" s="6"/>
      <c r="G214" s="6"/>
      <c r="H214" s="6"/>
      <c r="I214" s="6"/>
      <c r="J214" s="293"/>
      <c r="K214" s="271"/>
      <c r="L214" s="7"/>
      <c r="M214" s="7"/>
      <c r="N214" s="7"/>
      <c r="O214" s="293"/>
      <c r="P214" s="272">
        <f t="shared" si="31"/>
        <v>0</v>
      </c>
      <c r="Q214" s="319"/>
      <c r="R214" s="284"/>
      <c r="S214" s="284"/>
      <c r="T214" s="284"/>
      <c r="U214" s="284"/>
      <c r="V214" s="284"/>
      <c r="W214" s="284"/>
      <c r="X214" s="284"/>
      <c r="Y214" s="284"/>
      <c r="Z214" s="284"/>
      <c r="AA214" s="284"/>
      <c r="AB214" s="284"/>
      <c r="AC214" s="284"/>
      <c r="AD214" s="284"/>
      <c r="AE214" s="284"/>
      <c r="AF214" s="284"/>
      <c r="AG214" s="284"/>
      <c r="AH214" s="284"/>
      <c r="AI214" s="284"/>
      <c r="AJ214" s="284"/>
      <c r="AK214" s="284"/>
      <c r="AL214" s="284"/>
    </row>
    <row r="215" spans="1:38" ht="13.5">
      <c r="A215" s="249" t="s">
        <v>94</v>
      </c>
      <c r="B215" s="249" t="s">
        <v>95</v>
      </c>
      <c r="C215" s="6"/>
      <c r="D215" s="6"/>
      <c r="E215" s="6"/>
      <c r="F215" s="6"/>
      <c r="G215" s="6"/>
      <c r="H215" s="6"/>
      <c r="I215" s="6"/>
      <c r="J215" s="293"/>
      <c r="K215" s="271"/>
      <c r="L215" s="7"/>
      <c r="M215" s="7"/>
      <c r="N215" s="7"/>
      <c r="O215" s="293"/>
      <c r="P215" s="272">
        <f t="shared" si="31"/>
        <v>0</v>
      </c>
      <c r="Q215" s="319"/>
      <c r="R215" s="284"/>
      <c r="S215" s="284"/>
      <c r="T215" s="284"/>
      <c r="U215" s="284"/>
      <c r="V215" s="284"/>
      <c r="W215" s="284"/>
      <c r="X215" s="284"/>
      <c r="Y215" s="284"/>
      <c r="Z215" s="284"/>
      <c r="AA215" s="284"/>
      <c r="AB215" s="284"/>
      <c r="AC215" s="284"/>
      <c r="AD215" s="284"/>
      <c r="AE215" s="284"/>
      <c r="AF215" s="284"/>
      <c r="AG215" s="284"/>
      <c r="AH215" s="284"/>
      <c r="AI215" s="284"/>
      <c r="AJ215" s="284"/>
      <c r="AK215" s="284"/>
      <c r="AL215" s="284"/>
    </row>
    <row r="216" spans="1:38" ht="13.5">
      <c r="A216" s="249" t="s">
        <v>325</v>
      </c>
      <c r="B216" s="249" t="s">
        <v>1120</v>
      </c>
      <c r="C216" s="6"/>
      <c r="D216" s="6"/>
      <c r="E216" s="6"/>
      <c r="F216" s="6"/>
      <c r="G216" s="6"/>
      <c r="H216" s="6"/>
      <c r="I216" s="6"/>
      <c r="J216" s="293"/>
      <c r="K216" s="271"/>
      <c r="L216" s="7"/>
      <c r="M216" s="7"/>
      <c r="N216" s="7"/>
      <c r="O216" s="293"/>
      <c r="P216" s="272">
        <f t="shared" si="31"/>
        <v>0</v>
      </c>
      <c r="Q216" s="319"/>
      <c r="R216" s="284"/>
      <c r="S216" s="284"/>
      <c r="T216" s="284"/>
      <c r="U216" s="284"/>
      <c r="V216" s="284"/>
      <c r="W216" s="284"/>
      <c r="X216" s="284"/>
      <c r="Y216" s="284"/>
      <c r="Z216" s="284"/>
      <c r="AA216" s="284"/>
      <c r="AB216" s="284"/>
      <c r="AC216" s="284"/>
      <c r="AD216" s="284"/>
      <c r="AE216" s="284"/>
      <c r="AF216" s="284"/>
      <c r="AG216" s="284"/>
      <c r="AH216" s="284"/>
      <c r="AI216" s="284"/>
      <c r="AJ216" s="284"/>
      <c r="AK216" s="284"/>
      <c r="AL216" s="284"/>
    </row>
    <row r="217" spans="1:38" ht="13.5">
      <c r="A217" s="278"/>
      <c r="B217" s="278" t="s">
        <v>399</v>
      </c>
      <c r="C217" s="272">
        <f>SUM(C206:C216)</f>
        <v>0</v>
      </c>
      <c r="D217" s="272">
        <f>SUM(D206:D216)</f>
        <v>0</v>
      </c>
      <c r="E217" s="272">
        <f t="shared" ref="E217:I217" si="32">SUM(E206:E216)</f>
        <v>0</v>
      </c>
      <c r="F217" s="272">
        <f t="shared" si="32"/>
        <v>0</v>
      </c>
      <c r="G217" s="272">
        <f t="shared" si="32"/>
        <v>0</v>
      </c>
      <c r="H217" s="272">
        <f t="shared" si="32"/>
        <v>0</v>
      </c>
      <c r="I217" s="272">
        <f t="shared" si="32"/>
        <v>0</v>
      </c>
      <c r="J217" s="272">
        <v>0</v>
      </c>
      <c r="K217" s="272">
        <v>0</v>
      </c>
      <c r="L217" s="272">
        <f>SUM(L206:L216)</f>
        <v>0</v>
      </c>
      <c r="M217" s="272">
        <f>SUM(M206:M216)</f>
        <v>0</v>
      </c>
      <c r="N217" s="272">
        <f>SUM(N206:N216)</f>
        <v>0</v>
      </c>
      <c r="O217" s="272">
        <v>0</v>
      </c>
      <c r="P217" s="272">
        <f>SUM(C217:O217)</f>
        <v>0</v>
      </c>
      <c r="Q217" s="319"/>
      <c r="R217" s="284"/>
      <c r="S217" s="284"/>
      <c r="T217" s="284"/>
      <c r="U217" s="284"/>
      <c r="V217" s="284"/>
      <c r="W217" s="284"/>
      <c r="X217" s="284"/>
      <c r="Y217" s="284"/>
      <c r="Z217" s="284"/>
      <c r="AA217" s="284"/>
      <c r="AB217" s="284"/>
      <c r="AC217" s="284"/>
      <c r="AD217" s="284"/>
      <c r="AE217" s="284"/>
      <c r="AF217" s="284"/>
      <c r="AG217" s="284"/>
      <c r="AH217" s="284"/>
      <c r="AI217" s="284"/>
      <c r="AJ217" s="284"/>
      <c r="AK217" s="284"/>
      <c r="AL217" s="284"/>
    </row>
    <row r="218" spans="1:38" ht="13.5">
      <c r="A218" s="269"/>
      <c r="B218" s="269" t="s">
        <v>326</v>
      </c>
      <c r="C218" s="279"/>
      <c r="D218" s="279"/>
      <c r="E218" s="279"/>
      <c r="F218" s="279"/>
      <c r="G218" s="279"/>
      <c r="H218" s="279"/>
      <c r="I218" s="279"/>
      <c r="J218" s="293"/>
      <c r="K218" s="280"/>
      <c r="L218" s="280"/>
      <c r="M218" s="280"/>
      <c r="N218" s="293"/>
      <c r="O218" s="293"/>
      <c r="P218" s="279"/>
      <c r="Q218" s="319"/>
      <c r="R218" s="284"/>
      <c r="S218" s="284"/>
      <c r="T218" s="284"/>
      <c r="U218" s="284"/>
      <c r="V218" s="284"/>
      <c r="W218" s="284"/>
      <c r="X218" s="284"/>
      <c r="Y218" s="284"/>
      <c r="Z218" s="284"/>
      <c r="AA218" s="284"/>
      <c r="AB218" s="284"/>
      <c r="AC218" s="284"/>
      <c r="AD218" s="284"/>
      <c r="AE218" s="284"/>
      <c r="AF218" s="284"/>
      <c r="AG218" s="284"/>
      <c r="AH218" s="284"/>
      <c r="AI218" s="284"/>
      <c r="AJ218" s="284"/>
      <c r="AK218" s="284"/>
      <c r="AL218" s="284"/>
    </row>
    <row r="219" spans="1:38" ht="13.5">
      <c r="A219" s="249" t="s">
        <v>327</v>
      </c>
      <c r="B219" s="249" t="s">
        <v>328</v>
      </c>
      <c r="C219" s="6"/>
      <c r="D219" s="6"/>
      <c r="E219" s="6"/>
      <c r="F219" s="6"/>
      <c r="G219" s="6"/>
      <c r="H219" s="6"/>
      <c r="I219" s="6"/>
      <c r="J219" s="293"/>
      <c r="K219" s="271"/>
      <c r="L219" s="7"/>
      <c r="M219" s="7"/>
      <c r="N219" s="7"/>
      <c r="O219" s="293"/>
      <c r="P219" s="272">
        <f>SUM(C219:I219,L219:N219)</f>
        <v>0</v>
      </c>
      <c r="Q219" s="319"/>
      <c r="R219" s="284"/>
      <c r="S219" s="284"/>
      <c r="T219" s="284"/>
      <c r="U219" s="284"/>
      <c r="V219" s="284"/>
      <c r="W219" s="284"/>
      <c r="X219" s="284"/>
      <c r="Y219" s="284"/>
      <c r="Z219" s="284"/>
      <c r="AA219" s="284"/>
      <c r="AB219" s="284"/>
      <c r="AC219" s="284"/>
      <c r="AD219" s="284"/>
      <c r="AE219" s="284"/>
      <c r="AF219" s="284"/>
      <c r="AG219" s="284"/>
      <c r="AH219" s="284"/>
      <c r="AI219" s="284"/>
      <c r="AJ219" s="284"/>
      <c r="AK219" s="284"/>
      <c r="AL219" s="284"/>
    </row>
    <row r="220" spans="1:38" ht="13.5">
      <c r="A220" s="249" t="s">
        <v>329</v>
      </c>
      <c r="B220" s="249" t="s">
        <v>330</v>
      </c>
      <c r="C220" s="6"/>
      <c r="D220" s="6"/>
      <c r="E220" s="6"/>
      <c r="F220" s="6"/>
      <c r="G220" s="6"/>
      <c r="H220" s="6"/>
      <c r="I220" s="6"/>
      <c r="J220" s="293"/>
      <c r="K220" s="271"/>
      <c r="L220" s="7"/>
      <c r="M220" s="7"/>
      <c r="N220" s="7"/>
      <c r="O220" s="293"/>
      <c r="P220" s="272">
        <f t="shared" ref="P220:P231" si="33">SUM(C220:I220,L220:N220)</f>
        <v>0</v>
      </c>
      <c r="Q220" s="319"/>
      <c r="R220" s="284"/>
      <c r="S220" s="284"/>
      <c r="T220" s="284"/>
      <c r="U220" s="284"/>
      <c r="V220" s="284"/>
      <c r="W220" s="284"/>
      <c r="X220" s="284"/>
      <c r="Y220" s="284"/>
      <c r="Z220" s="284"/>
      <c r="AA220" s="284"/>
      <c r="AB220" s="284"/>
      <c r="AC220" s="284"/>
      <c r="AD220" s="284"/>
      <c r="AE220" s="284"/>
      <c r="AF220" s="284"/>
      <c r="AG220" s="284"/>
      <c r="AH220" s="284"/>
      <c r="AI220" s="284"/>
      <c r="AJ220" s="284"/>
      <c r="AK220" s="284"/>
      <c r="AL220" s="284"/>
    </row>
    <row r="221" spans="1:38" ht="13.5">
      <c r="A221" s="249" t="s">
        <v>331</v>
      </c>
      <c r="B221" s="249" t="s">
        <v>332</v>
      </c>
      <c r="C221" s="6"/>
      <c r="D221" s="6"/>
      <c r="E221" s="6"/>
      <c r="F221" s="6"/>
      <c r="G221" s="6"/>
      <c r="H221" s="6"/>
      <c r="I221" s="6"/>
      <c r="J221" s="293"/>
      <c r="K221" s="271"/>
      <c r="L221" s="7"/>
      <c r="M221" s="7"/>
      <c r="N221" s="7"/>
      <c r="O221" s="293"/>
      <c r="P221" s="272">
        <f t="shared" si="33"/>
        <v>0</v>
      </c>
      <c r="Q221" s="319"/>
      <c r="R221" s="284"/>
      <c r="S221" s="284"/>
      <c r="T221" s="284"/>
      <c r="U221" s="284"/>
      <c r="V221" s="284"/>
      <c r="W221" s="284"/>
      <c r="X221" s="284"/>
      <c r="Y221" s="284"/>
      <c r="Z221" s="284"/>
      <c r="AA221" s="284"/>
      <c r="AB221" s="284"/>
      <c r="AC221" s="284"/>
      <c r="AD221" s="284"/>
      <c r="AE221" s="284"/>
      <c r="AF221" s="284"/>
      <c r="AG221" s="284"/>
      <c r="AH221" s="284"/>
      <c r="AI221" s="284"/>
      <c r="AJ221" s="284"/>
      <c r="AK221" s="284"/>
      <c r="AL221" s="284"/>
    </row>
    <row r="222" spans="1:38" ht="13.5">
      <c r="A222" s="249" t="s">
        <v>333</v>
      </c>
      <c r="B222" s="249" t="s">
        <v>334</v>
      </c>
      <c r="C222" s="6"/>
      <c r="D222" s="6"/>
      <c r="E222" s="6"/>
      <c r="F222" s="6"/>
      <c r="G222" s="6"/>
      <c r="H222" s="6"/>
      <c r="I222" s="6"/>
      <c r="J222" s="293"/>
      <c r="K222" s="271"/>
      <c r="L222" s="7"/>
      <c r="M222" s="7"/>
      <c r="N222" s="7"/>
      <c r="O222" s="293"/>
      <c r="P222" s="272">
        <f t="shared" si="33"/>
        <v>0</v>
      </c>
      <c r="Q222" s="319"/>
      <c r="R222" s="284"/>
      <c r="S222" s="284"/>
      <c r="T222" s="284"/>
      <c r="U222" s="284"/>
      <c r="V222" s="284"/>
      <c r="W222" s="284"/>
      <c r="X222" s="284"/>
      <c r="Y222" s="284"/>
      <c r="Z222" s="284"/>
      <c r="AA222" s="284"/>
      <c r="AB222" s="284"/>
      <c r="AC222" s="284"/>
      <c r="AD222" s="284"/>
      <c r="AE222" s="284"/>
      <c r="AF222" s="284"/>
      <c r="AG222" s="284"/>
      <c r="AH222" s="284"/>
      <c r="AI222" s="284"/>
      <c r="AJ222" s="284"/>
      <c r="AK222" s="284"/>
      <c r="AL222" s="284"/>
    </row>
    <row r="223" spans="1:38" ht="13.5">
      <c r="A223" s="249" t="s">
        <v>335</v>
      </c>
      <c r="B223" s="249" t="s">
        <v>336</v>
      </c>
      <c r="C223" s="6"/>
      <c r="D223" s="6"/>
      <c r="E223" s="6"/>
      <c r="F223" s="6"/>
      <c r="G223" s="6"/>
      <c r="H223" s="6"/>
      <c r="I223" s="6"/>
      <c r="J223" s="293"/>
      <c r="K223" s="271"/>
      <c r="L223" s="7"/>
      <c r="M223" s="7"/>
      <c r="N223" s="7"/>
      <c r="O223" s="293"/>
      <c r="P223" s="272">
        <f t="shared" si="33"/>
        <v>0</v>
      </c>
      <c r="Q223" s="319"/>
      <c r="R223" s="284"/>
      <c r="S223" s="284"/>
      <c r="T223" s="284"/>
      <c r="U223" s="284"/>
      <c r="V223" s="284"/>
      <c r="W223" s="284"/>
      <c r="X223" s="284"/>
      <c r="Y223" s="284"/>
      <c r="Z223" s="284"/>
      <c r="AA223" s="284"/>
      <c r="AB223" s="284"/>
      <c r="AC223" s="284"/>
      <c r="AD223" s="284"/>
      <c r="AE223" s="284"/>
      <c r="AF223" s="284"/>
      <c r="AG223" s="284"/>
      <c r="AH223" s="284"/>
      <c r="AI223" s="284"/>
      <c r="AJ223" s="284"/>
      <c r="AK223" s="284"/>
      <c r="AL223" s="284"/>
    </row>
    <row r="224" spans="1:38" ht="13.5">
      <c r="A224" s="249" t="s">
        <v>337</v>
      </c>
      <c r="B224" s="249" t="s">
        <v>338</v>
      </c>
      <c r="C224" s="6"/>
      <c r="D224" s="6"/>
      <c r="E224" s="6"/>
      <c r="F224" s="6"/>
      <c r="G224" s="6"/>
      <c r="H224" s="6"/>
      <c r="I224" s="6"/>
      <c r="J224" s="293"/>
      <c r="K224" s="271"/>
      <c r="L224" s="7"/>
      <c r="M224" s="7"/>
      <c r="N224" s="7"/>
      <c r="O224" s="293"/>
      <c r="P224" s="272">
        <f t="shared" si="33"/>
        <v>0</v>
      </c>
      <c r="Q224" s="319"/>
      <c r="R224" s="284"/>
      <c r="S224" s="284"/>
      <c r="T224" s="284"/>
      <c r="U224" s="284"/>
      <c r="V224" s="284"/>
      <c r="W224" s="284"/>
      <c r="X224" s="284"/>
      <c r="Y224" s="284"/>
      <c r="Z224" s="284"/>
      <c r="AA224" s="284"/>
      <c r="AB224" s="284"/>
      <c r="AC224" s="284"/>
      <c r="AD224" s="284"/>
      <c r="AE224" s="284"/>
      <c r="AF224" s="284"/>
      <c r="AG224" s="284"/>
      <c r="AH224" s="284"/>
      <c r="AI224" s="284"/>
      <c r="AJ224" s="284"/>
      <c r="AK224" s="284"/>
      <c r="AL224" s="284"/>
    </row>
    <row r="225" spans="1:38" ht="13.5">
      <c r="A225" s="249" t="s">
        <v>339</v>
      </c>
      <c r="B225" s="249" t="s">
        <v>340</v>
      </c>
      <c r="C225" s="6"/>
      <c r="D225" s="6"/>
      <c r="E225" s="6"/>
      <c r="F225" s="6"/>
      <c r="G225" s="6"/>
      <c r="H225" s="6"/>
      <c r="I225" s="6"/>
      <c r="J225" s="293"/>
      <c r="K225" s="271"/>
      <c r="L225" s="7"/>
      <c r="M225" s="7"/>
      <c r="N225" s="7"/>
      <c r="O225" s="293"/>
      <c r="P225" s="272">
        <f t="shared" si="33"/>
        <v>0</v>
      </c>
      <c r="Q225" s="319"/>
      <c r="R225" s="284"/>
      <c r="S225" s="284"/>
      <c r="T225" s="284"/>
      <c r="U225" s="284"/>
      <c r="V225" s="284"/>
      <c r="W225" s="284"/>
      <c r="X225" s="284"/>
      <c r="Y225" s="284"/>
      <c r="Z225" s="284"/>
      <c r="AA225" s="284"/>
      <c r="AB225" s="284"/>
      <c r="AC225" s="284"/>
      <c r="AD225" s="284"/>
      <c r="AE225" s="284"/>
      <c r="AF225" s="284"/>
      <c r="AG225" s="284"/>
      <c r="AH225" s="284"/>
      <c r="AI225" s="284"/>
      <c r="AJ225" s="284"/>
      <c r="AK225" s="284"/>
      <c r="AL225" s="284"/>
    </row>
    <row r="226" spans="1:38" ht="13.5">
      <c r="A226" s="249" t="s">
        <v>341</v>
      </c>
      <c r="B226" s="249" t="s">
        <v>0</v>
      </c>
      <c r="C226" s="6"/>
      <c r="D226" s="6"/>
      <c r="E226" s="6"/>
      <c r="F226" s="6"/>
      <c r="G226" s="6"/>
      <c r="H226" s="6"/>
      <c r="I226" s="6"/>
      <c r="J226" s="293"/>
      <c r="K226" s="271"/>
      <c r="L226" s="7"/>
      <c r="M226" s="7"/>
      <c r="N226" s="7"/>
      <c r="O226" s="293"/>
      <c r="P226" s="272">
        <f t="shared" si="33"/>
        <v>0</v>
      </c>
      <c r="Q226" s="319"/>
      <c r="R226" s="284"/>
      <c r="S226" s="284"/>
      <c r="T226" s="284"/>
      <c r="U226" s="284"/>
      <c r="V226" s="284"/>
      <c r="W226" s="284"/>
      <c r="X226" s="284"/>
      <c r="Y226" s="284"/>
      <c r="Z226" s="284"/>
      <c r="AA226" s="284"/>
      <c r="AB226" s="284"/>
      <c r="AC226" s="284"/>
      <c r="AD226" s="284"/>
      <c r="AE226" s="284"/>
      <c r="AF226" s="284"/>
      <c r="AG226" s="284"/>
      <c r="AH226" s="284"/>
      <c r="AI226" s="284"/>
      <c r="AJ226" s="284"/>
      <c r="AK226" s="284"/>
      <c r="AL226" s="284"/>
    </row>
    <row r="227" spans="1:38" ht="13.5">
      <c r="A227" s="249" t="s">
        <v>1121</v>
      </c>
      <c r="B227" s="249" t="s">
        <v>1123</v>
      </c>
      <c r="C227" s="6"/>
      <c r="D227" s="6"/>
      <c r="E227" s="6"/>
      <c r="F227" s="6"/>
      <c r="G227" s="6"/>
      <c r="H227" s="6"/>
      <c r="I227" s="6"/>
      <c r="J227" s="293"/>
      <c r="K227" s="271"/>
      <c r="L227" s="7"/>
      <c r="M227" s="7"/>
      <c r="N227" s="7"/>
      <c r="O227" s="293"/>
      <c r="P227" s="272">
        <f t="shared" si="33"/>
        <v>0</v>
      </c>
      <c r="Q227" s="319"/>
      <c r="R227" s="284"/>
      <c r="S227" s="284"/>
      <c r="T227" s="284"/>
      <c r="U227" s="284"/>
      <c r="V227" s="284"/>
      <c r="W227" s="284"/>
      <c r="X227" s="284"/>
      <c r="Y227" s="284"/>
      <c r="Z227" s="284"/>
      <c r="AA227" s="284"/>
      <c r="AB227" s="284"/>
      <c r="AC227" s="284"/>
      <c r="AD227" s="284"/>
      <c r="AE227" s="284"/>
      <c r="AF227" s="284"/>
      <c r="AG227" s="284"/>
      <c r="AH227" s="284"/>
      <c r="AI227" s="284"/>
      <c r="AJ227" s="284"/>
      <c r="AK227" s="284"/>
      <c r="AL227" s="284"/>
    </row>
    <row r="228" spans="1:38" ht="13.5">
      <c r="A228" s="249" t="s">
        <v>1122</v>
      </c>
      <c r="B228" s="249" t="s">
        <v>1124</v>
      </c>
      <c r="C228" s="6"/>
      <c r="D228" s="6"/>
      <c r="E228" s="6"/>
      <c r="F228" s="6"/>
      <c r="G228" s="6"/>
      <c r="H228" s="6"/>
      <c r="I228" s="6"/>
      <c r="J228" s="293"/>
      <c r="K228" s="271"/>
      <c r="L228" s="7"/>
      <c r="M228" s="7"/>
      <c r="N228" s="7"/>
      <c r="O228" s="293"/>
      <c r="P228" s="272">
        <f t="shared" si="33"/>
        <v>0</v>
      </c>
      <c r="Q228" s="319"/>
      <c r="R228" s="284"/>
      <c r="S228" s="284"/>
      <c r="T228" s="284"/>
      <c r="U228" s="284"/>
      <c r="V228" s="284"/>
      <c r="W228" s="284"/>
      <c r="X228" s="284"/>
      <c r="Y228" s="284"/>
      <c r="Z228" s="284"/>
      <c r="AA228" s="284"/>
      <c r="AB228" s="284"/>
      <c r="AC228" s="284"/>
      <c r="AD228" s="284"/>
      <c r="AE228" s="284"/>
      <c r="AF228" s="284"/>
      <c r="AG228" s="284"/>
      <c r="AH228" s="284"/>
      <c r="AI228" s="284"/>
      <c r="AJ228" s="284"/>
      <c r="AK228" s="284"/>
      <c r="AL228" s="284"/>
    </row>
    <row r="229" spans="1:38" ht="13.5">
      <c r="A229" s="287" t="s">
        <v>1</v>
      </c>
      <c r="B229" s="287" t="s">
        <v>2</v>
      </c>
      <c r="C229" s="288">
        <f>SUM(C227:C228)</f>
        <v>0</v>
      </c>
      <c r="D229" s="288">
        <f t="shared" ref="D229:I229" si="34">SUM(D227:D228)</f>
        <v>0</v>
      </c>
      <c r="E229" s="288">
        <f t="shared" si="34"/>
        <v>0</v>
      </c>
      <c r="F229" s="288">
        <f t="shared" si="34"/>
        <v>0</v>
      </c>
      <c r="G229" s="288">
        <f t="shared" si="34"/>
        <v>0</v>
      </c>
      <c r="H229" s="288">
        <f t="shared" si="34"/>
        <v>0</v>
      </c>
      <c r="I229" s="288">
        <f t="shared" si="34"/>
        <v>0</v>
      </c>
      <c r="J229" s="293"/>
      <c r="K229" s="271"/>
      <c r="L229" s="288">
        <f t="shared" ref="L229:N229" si="35">SUM(L227:L228)</f>
        <v>0</v>
      </c>
      <c r="M229" s="288">
        <f t="shared" si="35"/>
        <v>0</v>
      </c>
      <c r="N229" s="288">
        <f t="shared" si="35"/>
        <v>0</v>
      </c>
      <c r="O229" s="293"/>
      <c r="P229" s="272">
        <f t="shared" si="33"/>
        <v>0</v>
      </c>
      <c r="Q229" s="319"/>
      <c r="R229" s="284"/>
      <c r="S229" s="284"/>
      <c r="T229" s="284"/>
      <c r="U229" s="284"/>
      <c r="V229" s="284"/>
      <c r="W229" s="284"/>
      <c r="X229" s="284"/>
      <c r="Y229" s="284"/>
      <c r="Z229" s="284"/>
      <c r="AA229" s="284"/>
      <c r="AB229" s="284"/>
      <c r="AC229" s="284"/>
      <c r="AD229" s="284"/>
      <c r="AE229" s="284"/>
      <c r="AF229" s="284"/>
      <c r="AG229" s="284"/>
      <c r="AH229" s="284"/>
      <c r="AI229" s="284"/>
      <c r="AJ229" s="284"/>
      <c r="AK229" s="284"/>
      <c r="AL229" s="284"/>
    </row>
    <row r="230" spans="1:38" ht="13.5">
      <c r="A230" s="249" t="s">
        <v>3</v>
      </c>
      <c r="B230" s="249" t="s">
        <v>4</v>
      </c>
      <c r="C230" s="6"/>
      <c r="D230" s="6"/>
      <c r="E230" s="6"/>
      <c r="F230" s="6"/>
      <c r="G230" s="6"/>
      <c r="H230" s="6"/>
      <c r="I230" s="6"/>
      <c r="J230" s="293"/>
      <c r="K230" s="271"/>
      <c r="L230" s="7"/>
      <c r="M230" s="7"/>
      <c r="N230" s="7"/>
      <c r="O230" s="293"/>
      <c r="P230" s="272">
        <f t="shared" si="33"/>
        <v>0</v>
      </c>
      <c r="Q230" s="319"/>
      <c r="R230" s="284"/>
      <c r="S230" s="284"/>
      <c r="T230" s="284"/>
      <c r="U230" s="284"/>
      <c r="V230" s="284"/>
      <c r="W230" s="284"/>
      <c r="X230" s="284"/>
      <c r="Y230" s="284"/>
      <c r="Z230" s="284"/>
      <c r="AA230" s="284"/>
      <c r="AB230" s="284"/>
      <c r="AC230" s="284"/>
      <c r="AD230" s="284"/>
      <c r="AE230" s="284"/>
      <c r="AF230" s="284"/>
      <c r="AG230" s="284"/>
      <c r="AH230" s="284"/>
      <c r="AI230" s="284"/>
      <c r="AJ230" s="284"/>
      <c r="AK230" s="284"/>
      <c r="AL230" s="284"/>
    </row>
    <row r="231" spans="1:38" ht="13.5">
      <c r="A231" s="249" t="s">
        <v>5</v>
      </c>
      <c r="B231" s="249" t="s">
        <v>6</v>
      </c>
      <c r="C231" s="6"/>
      <c r="D231" s="6"/>
      <c r="E231" s="6"/>
      <c r="F231" s="6"/>
      <c r="G231" s="6"/>
      <c r="H231" s="6"/>
      <c r="I231" s="6"/>
      <c r="J231" s="293"/>
      <c r="K231" s="271"/>
      <c r="L231" s="7"/>
      <c r="M231" s="7"/>
      <c r="N231" s="7"/>
      <c r="O231" s="293"/>
      <c r="P231" s="272">
        <f t="shared" si="33"/>
        <v>0</v>
      </c>
      <c r="Q231" s="319"/>
      <c r="R231" s="284"/>
      <c r="S231" s="284"/>
      <c r="T231" s="284"/>
      <c r="U231" s="284"/>
      <c r="V231" s="284"/>
      <c r="W231" s="284"/>
      <c r="X231" s="284"/>
      <c r="Y231" s="284"/>
      <c r="Z231" s="284"/>
      <c r="AA231" s="284"/>
      <c r="AB231" s="284"/>
      <c r="AC231" s="284"/>
      <c r="AD231" s="284"/>
      <c r="AE231" s="284"/>
      <c r="AF231" s="284"/>
      <c r="AG231" s="284"/>
      <c r="AH231" s="284"/>
      <c r="AI231" s="284"/>
      <c r="AJ231" s="284"/>
      <c r="AK231" s="284"/>
      <c r="AL231" s="284"/>
    </row>
    <row r="232" spans="1:38" ht="13.5">
      <c r="A232" s="278"/>
      <c r="B232" s="278" t="s">
        <v>400</v>
      </c>
      <c r="C232" s="272">
        <f>SUM(C219:C226,C229:C231)</f>
        <v>0</v>
      </c>
      <c r="D232" s="272">
        <f>SUM(D219:D226,D229:D231)</f>
        <v>0</v>
      </c>
      <c r="E232" s="272">
        <f t="shared" ref="E232:I232" si="36">SUM(E219:E226,E229:E231)</f>
        <v>0</v>
      </c>
      <c r="F232" s="272">
        <f t="shared" si="36"/>
        <v>0</v>
      </c>
      <c r="G232" s="272">
        <f t="shared" si="36"/>
        <v>0</v>
      </c>
      <c r="H232" s="272">
        <f t="shared" si="36"/>
        <v>0</v>
      </c>
      <c r="I232" s="272">
        <f t="shared" si="36"/>
        <v>0</v>
      </c>
      <c r="J232" s="272">
        <v>0</v>
      </c>
      <c r="K232" s="272">
        <v>0</v>
      </c>
      <c r="L232" s="272">
        <f t="shared" ref="L232:N232" si="37">SUM(L219:L226,L229:L231)</f>
        <v>0</v>
      </c>
      <c r="M232" s="272">
        <f t="shared" si="37"/>
        <v>0</v>
      </c>
      <c r="N232" s="272">
        <f t="shared" si="37"/>
        <v>0</v>
      </c>
      <c r="O232" s="272">
        <v>0</v>
      </c>
      <c r="P232" s="272">
        <f>SUM(C232:O232)</f>
        <v>0</v>
      </c>
      <c r="Q232" s="319"/>
      <c r="R232" s="284"/>
      <c r="S232" s="284"/>
      <c r="T232" s="284"/>
      <c r="U232" s="284"/>
      <c r="V232" s="284"/>
      <c r="W232" s="284"/>
      <c r="X232" s="284"/>
      <c r="Y232" s="284"/>
      <c r="Z232" s="284"/>
      <c r="AA232" s="284"/>
      <c r="AB232" s="284"/>
      <c r="AC232" s="284"/>
      <c r="AD232" s="284"/>
      <c r="AE232" s="284"/>
      <c r="AF232" s="284"/>
      <c r="AG232" s="284"/>
      <c r="AH232" s="284"/>
      <c r="AI232" s="284"/>
      <c r="AJ232" s="284"/>
      <c r="AK232" s="284"/>
      <c r="AL232" s="284"/>
    </row>
    <row r="233" spans="1:38" ht="13.5">
      <c r="A233" s="269"/>
      <c r="B233" s="269" t="s">
        <v>1125</v>
      </c>
      <c r="C233" s="279"/>
      <c r="D233" s="279"/>
      <c r="E233" s="279"/>
      <c r="F233" s="279"/>
      <c r="G233" s="279"/>
      <c r="H233" s="279"/>
      <c r="I233" s="279"/>
      <c r="J233" s="293"/>
      <c r="K233" s="280"/>
      <c r="L233" s="280"/>
      <c r="M233" s="280"/>
      <c r="N233" s="293"/>
      <c r="O233" s="293"/>
      <c r="P233" s="279"/>
      <c r="Q233" s="319"/>
      <c r="R233" s="284"/>
      <c r="S233" s="284"/>
      <c r="T233" s="284"/>
      <c r="U233" s="284"/>
      <c r="V233" s="284"/>
      <c r="W233" s="284"/>
      <c r="X233" s="284"/>
      <c r="Y233" s="284"/>
      <c r="Z233" s="284"/>
      <c r="AA233" s="284"/>
      <c r="AB233" s="284"/>
      <c r="AC233" s="284"/>
      <c r="AD233" s="284"/>
      <c r="AE233" s="284"/>
      <c r="AF233" s="284"/>
      <c r="AG233" s="284"/>
      <c r="AH233" s="284"/>
      <c r="AI233" s="284"/>
      <c r="AJ233" s="284"/>
      <c r="AK233" s="284"/>
      <c r="AL233" s="284"/>
    </row>
    <row r="234" spans="1:38" ht="13.5">
      <c r="A234" s="249" t="s">
        <v>7</v>
      </c>
      <c r="B234" s="249" t="s">
        <v>8</v>
      </c>
      <c r="C234" s="6"/>
      <c r="D234" s="6"/>
      <c r="E234" s="6"/>
      <c r="F234" s="6"/>
      <c r="G234" s="6"/>
      <c r="H234" s="6"/>
      <c r="I234" s="6"/>
      <c r="J234" s="293"/>
      <c r="K234" s="271"/>
      <c r="L234" s="7"/>
      <c r="M234" s="7"/>
      <c r="N234" s="7"/>
      <c r="O234" s="293"/>
      <c r="P234" s="272">
        <f>SUM(C234:I234,L234:N234)</f>
        <v>0</v>
      </c>
      <c r="Q234" s="319"/>
      <c r="R234" s="284"/>
      <c r="S234" s="284"/>
      <c r="T234" s="284"/>
      <c r="U234" s="284"/>
      <c r="V234" s="284"/>
      <c r="W234" s="284"/>
      <c r="X234" s="284"/>
      <c r="Y234" s="284"/>
      <c r="Z234" s="284"/>
      <c r="AA234" s="284"/>
      <c r="AB234" s="284"/>
      <c r="AC234" s="284"/>
      <c r="AD234" s="284"/>
      <c r="AE234" s="284"/>
      <c r="AF234" s="284"/>
      <c r="AG234" s="284"/>
      <c r="AH234" s="284"/>
      <c r="AI234" s="284"/>
      <c r="AJ234" s="284"/>
      <c r="AK234" s="284"/>
      <c r="AL234" s="284"/>
    </row>
    <row r="235" spans="1:38" ht="13.5">
      <c r="A235" s="249" t="s">
        <v>9</v>
      </c>
      <c r="B235" s="249" t="s">
        <v>10</v>
      </c>
      <c r="C235" s="6"/>
      <c r="D235" s="6"/>
      <c r="E235" s="6"/>
      <c r="F235" s="6"/>
      <c r="G235" s="6"/>
      <c r="H235" s="6"/>
      <c r="I235" s="6"/>
      <c r="J235" s="293"/>
      <c r="K235" s="271"/>
      <c r="L235" s="7"/>
      <c r="M235" s="7"/>
      <c r="N235" s="7"/>
      <c r="O235" s="293"/>
      <c r="P235" s="272">
        <f t="shared" ref="P235:P254" si="38">SUM(C235:I235,L235:N235)</f>
        <v>0</v>
      </c>
      <c r="Q235" s="319"/>
      <c r="R235" s="284"/>
      <c r="S235" s="284"/>
      <c r="T235" s="284"/>
      <c r="U235" s="284"/>
      <c r="V235" s="284"/>
      <c r="W235" s="284"/>
      <c r="X235" s="284"/>
      <c r="Y235" s="284"/>
      <c r="Z235" s="284"/>
      <c r="AA235" s="284"/>
      <c r="AB235" s="284"/>
      <c r="AC235" s="284"/>
      <c r="AD235" s="284"/>
      <c r="AE235" s="284"/>
      <c r="AF235" s="284"/>
      <c r="AG235" s="284"/>
      <c r="AH235" s="284"/>
      <c r="AI235" s="284"/>
      <c r="AJ235" s="284"/>
      <c r="AK235" s="284"/>
      <c r="AL235" s="284"/>
    </row>
    <row r="236" spans="1:38" ht="13.5">
      <c r="A236" s="249" t="s">
        <v>11</v>
      </c>
      <c r="B236" s="249" t="s">
        <v>12</v>
      </c>
      <c r="C236" s="6"/>
      <c r="D236" s="6"/>
      <c r="E236" s="6"/>
      <c r="F236" s="6"/>
      <c r="G236" s="6"/>
      <c r="H236" s="6"/>
      <c r="I236" s="6"/>
      <c r="J236" s="293"/>
      <c r="K236" s="271"/>
      <c r="L236" s="7"/>
      <c r="M236" s="7"/>
      <c r="N236" s="7"/>
      <c r="O236" s="293"/>
      <c r="P236" s="272">
        <f t="shared" si="38"/>
        <v>0</v>
      </c>
      <c r="Q236" s="319"/>
      <c r="R236" s="284"/>
      <c r="S236" s="284"/>
      <c r="T236" s="284"/>
      <c r="U236" s="284"/>
      <c r="V236" s="284"/>
      <c r="W236" s="284"/>
      <c r="X236" s="284"/>
      <c r="Y236" s="284"/>
      <c r="Z236" s="284"/>
      <c r="AA236" s="284"/>
      <c r="AB236" s="284"/>
      <c r="AC236" s="284"/>
      <c r="AD236" s="284"/>
      <c r="AE236" s="284"/>
      <c r="AF236" s="284"/>
      <c r="AG236" s="284"/>
      <c r="AH236" s="284"/>
      <c r="AI236" s="284"/>
      <c r="AJ236" s="284"/>
      <c r="AK236" s="284"/>
      <c r="AL236" s="284"/>
    </row>
    <row r="237" spans="1:38" ht="13.5">
      <c r="A237" s="249" t="s">
        <v>13</v>
      </c>
      <c r="B237" s="249" t="s">
        <v>14</v>
      </c>
      <c r="C237" s="6"/>
      <c r="D237" s="6"/>
      <c r="E237" s="6"/>
      <c r="F237" s="6"/>
      <c r="G237" s="6"/>
      <c r="H237" s="6"/>
      <c r="I237" s="6"/>
      <c r="J237" s="293"/>
      <c r="K237" s="271"/>
      <c r="L237" s="7"/>
      <c r="M237" s="7"/>
      <c r="N237" s="7"/>
      <c r="O237" s="293"/>
      <c r="P237" s="272">
        <f t="shared" si="38"/>
        <v>0</v>
      </c>
      <c r="Q237" s="319"/>
      <c r="R237" s="284"/>
      <c r="S237" s="284"/>
      <c r="T237" s="284"/>
      <c r="U237" s="284"/>
      <c r="V237" s="284"/>
      <c r="W237" s="284"/>
      <c r="X237" s="284"/>
      <c r="Y237" s="284"/>
      <c r="Z237" s="284"/>
      <c r="AA237" s="284"/>
      <c r="AB237" s="284"/>
      <c r="AC237" s="284"/>
      <c r="AD237" s="284"/>
      <c r="AE237" s="284"/>
      <c r="AF237" s="284"/>
      <c r="AG237" s="284"/>
      <c r="AH237" s="284"/>
      <c r="AI237" s="284"/>
      <c r="AJ237" s="284"/>
      <c r="AK237" s="284"/>
      <c r="AL237" s="284"/>
    </row>
    <row r="238" spans="1:38" ht="13.5">
      <c r="A238" s="249" t="s">
        <v>15</v>
      </c>
      <c r="B238" s="249" t="s">
        <v>1126</v>
      </c>
      <c r="C238" s="6"/>
      <c r="D238" s="6"/>
      <c r="E238" s="6"/>
      <c r="F238" s="6"/>
      <c r="G238" s="6"/>
      <c r="H238" s="6"/>
      <c r="I238" s="6"/>
      <c r="J238" s="293"/>
      <c r="K238" s="271"/>
      <c r="L238" s="7"/>
      <c r="M238" s="7"/>
      <c r="N238" s="7"/>
      <c r="O238" s="293"/>
      <c r="P238" s="272">
        <f t="shared" si="38"/>
        <v>0</v>
      </c>
      <c r="Q238" s="319"/>
      <c r="R238" s="284"/>
      <c r="S238" s="284"/>
      <c r="T238" s="284"/>
      <c r="U238" s="284"/>
      <c r="V238" s="284"/>
      <c r="W238" s="284"/>
      <c r="X238" s="284"/>
      <c r="Y238" s="284"/>
      <c r="Z238" s="284"/>
      <c r="AA238" s="284"/>
      <c r="AB238" s="284"/>
      <c r="AC238" s="284"/>
      <c r="AD238" s="284"/>
      <c r="AE238" s="284"/>
      <c r="AF238" s="284"/>
      <c r="AG238" s="284"/>
      <c r="AH238" s="284"/>
      <c r="AI238" s="284"/>
      <c r="AJ238" s="284"/>
      <c r="AK238" s="284"/>
      <c r="AL238" s="284"/>
    </row>
    <row r="239" spans="1:38" ht="13.5">
      <c r="A239" s="249" t="s">
        <v>16</v>
      </c>
      <c r="B239" s="249" t="s">
        <v>279</v>
      </c>
      <c r="C239" s="6"/>
      <c r="D239" s="6"/>
      <c r="E239" s="6"/>
      <c r="F239" s="6"/>
      <c r="G239" s="6"/>
      <c r="H239" s="6"/>
      <c r="I239" s="6"/>
      <c r="J239" s="293"/>
      <c r="K239" s="271"/>
      <c r="L239" s="7"/>
      <c r="M239" s="7"/>
      <c r="N239" s="7"/>
      <c r="O239" s="293"/>
      <c r="P239" s="272">
        <f t="shared" si="38"/>
        <v>0</v>
      </c>
      <c r="Q239" s="319"/>
      <c r="R239" s="284"/>
      <c r="S239" s="284"/>
      <c r="T239" s="284"/>
      <c r="U239" s="284"/>
      <c r="V239" s="284"/>
      <c r="W239" s="284"/>
      <c r="X239" s="284"/>
      <c r="Y239" s="284"/>
      <c r="Z239" s="284"/>
      <c r="AA239" s="284"/>
      <c r="AB239" s="284"/>
      <c r="AC239" s="284"/>
      <c r="AD239" s="284"/>
      <c r="AE239" s="284"/>
      <c r="AF239" s="284"/>
      <c r="AG239" s="284"/>
      <c r="AH239" s="284"/>
      <c r="AI239" s="284"/>
      <c r="AJ239" s="284"/>
      <c r="AK239" s="284"/>
      <c r="AL239" s="284"/>
    </row>
    <row r="240" spans="1:38" ht="13.5">
      <c r="A240" s="249" t="s">
        <v>1127</v>
      </c>
      <c r="B240" s="249" t="s">
        <v>1129</v>
      </c>
      <c r="C240" s="6"/>
      <c r="D240" s="6"/>
      <c r="E240" s="6"/>
      <c r="F240" s="6"/>
      <c r="G240" s="6"/>
      <c r="H240" s="6"/>
      <c r="I240" s="6"/>
      <c r="J240" s="293"/>
      <c r="K240" s="271"/>
      <c r="L240" s="7"/>
      <c r="M240" s="7"/>
      <c r="N240" s="7"/>
      <c r="O240" s="293"/>
      <c r="P240" s="272">
        <f t="shared" si="38"/>
        <v>0</v>
      </c>
      <c r="Q240" s="319"/>
      <c r="R240" s="284"/>
      <c r="S240" s="284"/>
      <c r="T240" s="284"/>
      <c r="U240" s="284"/>
      <c r="V240" s="284"/>
      <c r="W240" s="284"/>
      <c r="X240" s="284"/>
      <c r="Y240" s="284"/>
      <c r="Z240" s="284"/>
      <c r="AA240" s="284"/>
      <c r="AB240" s="284"/>
      <c r="AC240" s="284"/>
      <c r="AD240" s="284"/>
      <c r="AE240" s="284"/>
      <c r="AF240" s="284"/>
      <c r="AG240" s="284"/>
      <c r="AH240" s="284"/>
      <c r="AI240" s="284"/>
      <c r="AJ240" s="284"/>
      <c r="AK240" s="284"/>
      <c r="AL240" s="284"/>
    </row>
    <row r="241" spans="1:38" ht="13.5">
      <c r="A241" s="249" t="s">
        <v>1128</v>
      </c>
      <c r="B241" s="249" t="s">
        <v>1130</v>
      </c>
      <c r="C241" s="6"/>
      <c r="D241" s="6"/>
      <c r="E241" s="6"/>
      <c r="F241" s="6"/>
      <c r="G241" s="6"/>
      <c r="H241" s="6"/>
      <c r="I241" s="6"/>
      <c r="J241" s="293"/>
      <c r="K241" s="271"/>
      <c r="L241" s="7"/>
      <c r="M241" s="7"/>
      <c r="N241" s="7"/>
      <c r="O241" s="293"/>
      <c r="P241" s="272">
        <f t="shared" si="38"/>
        <v>0</v>
      </c>
      <c r="Q241" s="319"/>
      <c r="R241" s="284"/>
      <c r="S241" s="284"/>
      <c r="T241" s="284"/>
      <c r="U241" s="284"/>
      <c r="V241" s="284"/>
      <c r="W241" s="284"/>
      <c r="X241" s="284"/>
      <c r="Y241" s="284"/>
      <c r="Z241" s="284"/>
      <c r="AA241" s="284"/>
      <c r="AB241" s="284"/>
      <c r="AC241" s="284"/>
      <c r="AD241" s="284"/>
      <c r="AE241" s="284"/>
      <c r="AF241" s="284"/>
      <c r="AG241" s="284"/>
      <c r="AH241" s="284"/>
      <c r="AI241" s="284"/>
      <c r="AJ241" s="284"/>
      <c r="AK241" s="284"/>
      <c r="AL241" s="284"/>
    </row>
    <row r="242" spans="1:38" ht="13.5">
      <c r="A242" s="287" t="s">
        <v>17</v>
      </c>
      <c r="B242" s="287" t="s">
        <v>1152</v>
      </c>
      <c r="C242" s="288">
        <f>SUM(C240:C241)</f>
        <v>0</v>
      </c>
      <c r="D242" s="288">
        <f t="shared" ref="D242:I242" si="39">SUM(D240:D241)</f>
        <v>0</v>
      </c>
      <c r="E242" s="288">
        <f t="shared" si="39"/>
        <v>0</v>
      </c>
      <c r="F242" s="288">
        <f t="shared" si="39"/>
        <v>0</v>
      </c>
      <c r="G242" s="288">
        <f t="shared" si="39"/>
        <v>0</v>
      </c>
      <c r="H242" s="288">
        <f t="shared" si="39"/>
        <v>0</v>
      </c>
      <c r="I242" s="288">
        <f t="shared" si="39"/>
        <v>0</v>
      </c>
      <c r="J242" s="293"/>
      <c r="K242" s="271"/>
      <c r="L242" s="288">
        <f t="shared" ref="L242:N242" si="40">SUM(L240:L241)</f>
        <v>0</v>
      </c>
      <c r="M242" s="288">
        <f t="shared" si="40"/>
        <v>0</v>
      </c>
      <c r="N242" s="288">
        <f t="shared" si="40"/>
        <v>0</v>
      </c>
      <c r="O242" s="293"/>
      <c r="P242" s="272">
        <f t="shared" si="38"/>
        <v>0</v>
      </c>
      <c r="Q242" s="319"/>
      <c r="R242" s="284"/>
      <c r="S242" s="284"/>
      <c r="T242" s="284"/>
      <c r="U242" s="284"/>
      <c r="V242" s="284"/>
      <c r="W242" s="284"/>
      <c r="X242" s="284"/>
      <c r="Y242" s="284"/>
      <c r="Z242" s="284"/>
      <c r="AA242" s="284"/>
      <c r="AB242" s="284"/>
      <c r="AC242" s="284"/>
      <c r="AD242" s="284"/>
      <c r="AE242" s="284"/>
      <c r="AF242" s="284"/>
      <c r="AG242" s="284"/>
      <c r="AH242" s="284"/>
      <c r="AI242" s="284"/>
      <c r="AJ242" s="284"/>
      <c r="AK242" s="284"/>
      <c r="AL242" s="284"/>
    </row>
    <row r="243" spans="1:38" ht="13.5">
      <c r="A243" s="249" t="s">
        <v>18</v>
      </c>
      <c r="B243" s="249" t="s">
        <v>252</v>
      </c>
      <c r="C243" s="6"/>
      <c r="D243" s="6"/>
      <c r="E243" s="6"/>
      <c r="F243" s="6"/>
      <c r="G243" s="6"/>
      <c r="H243" s="6"/>
      <c r="I243" s="6"/>
      <c r="J243" s="293"/>
      <c r="K243" s="271"/>
      <c r="L243" s="293"/>
      <c r="M243" s="271"/>
      <c r="N243" s="271"/>
      <c r="O243" s="293"/>
      <c r="P243" s="272">
        <f t="shared" si="38"/>
        <v>0</v>
      </c>
      <c r="Q243" s="319"/>
      <c r="R243" s="284"/>
      <c r="S243" s="284"/>
      <c r="T243" s="284"/>
      <c r="U243" s="284"/>
      <c r="V243" s="284"/>
      <c r="W243" s="284"/>
      <c r="X243" s="284"/>
      <c r="Y243" s="284"/>
      <c r="Z243" s="284"/>
      <c r="AA243" s="284"/>
      <c r="AB243" s="284"/>
      <c r="AC243" s="284"/>
      <c r="AD243" s="284"/>
      <c r="AE243" s="284"/>
      <c r="AF243" s="284"/>
      <c r="AG243" s="284"/>
      <c r="AH243" s="284"/>
      <c r="AI243" s="284"/>
      <c r="AJ243" s="284"/>
      <c r="AK243" s="284"/>
      <c r="AL243" s="284"/>
    </row>
    <row r="244" spans="1:38" ht="13.5">
      <c r="A244" s="249" t="s">
        <v>19</v>
      </c>
      <c r="B244" s="249" t="s">
        <v>20</v>
      </c>
      <c r="C244" s="6"/>
      <c r="D244" s="6"/>
      <c r="E244" s="6"/>
      <c r="F244" s="6"/>
      <c r="G244" s="6"/>
      <c r="H244" s="6"/>
      <c r="I244" s="6"/>
      <c r="J244" s="293"/>
      <c r="K244" s="271"/>
      <c r="L244" s="7"/>
      <c r="M244" s="7"/>
      <c r="N244" s="7"/>
      <c r="O244" s="293"/>
      <c r="P244" s="272">
        <f t="shared" si="38"/>
        <v>0</v>
      </c>
      <c r="Q244" s="319"/>
      <c r="R244" s="284"/>
      <c r="S244" s="284"/>
      <c r="T244" s="284"/>
      <c r="U244" s="284"/>
      <c r="V244" s="284"/>
      <c r="W244" s="284"/>
      <c r="X244" s="284"/>
      <c r="Y244" s="284"/>
      <c r="Z244" s="284"/>
      <c r="AA244" s="284"/>
      <c r="AB244" s="284"/>
      <c r="AC244" s="284"/>
      <c r="AD244" s="284"/>
      <c r="AE244" s="284"/>
      <c r="AF244" s="284"/>
      <c r="AG244" s="284"/>
      <c r="AH244" s="284"/>
      <c r="AI244" s="284"/>
      <c r="AJ244" s="284"/>
      <c r="AK244" s="284"/>
      <c r="AL244" s="284"/>
    </row>
    <row r="245" spans="1:38" ht="13.5">
      <c r="A245" s="249" t="s">
        <v>21</v>
      </c>
      <c r="B245" s="249" t="s">
        <v>22</v>
      </c>
      <c r="C245" s="6"/>
      <c r="D245" s="6"/>
      <c r="E245" s="6"/>
      <c r="F245" s="6"/>
      <c r="G245" s="6"/>
      <c r="H245" s="6"/>
      <c r="I245" s="6"/>
      <c r="J245" s="293"/>
      <c r="K245" s="271"/>
      <c r="L245" s="7"/>
      <c r="M245" s="7"/>
      <c r="N245" s="7"/>
      <c r="O245" s="293"/>
      <c r="P245" s="272">
        <f t="shared" si="38"/>
        <v>0</v>
      </c>
      <c r="Q245" s="319"/>
      <c r="R245" s="284"/>
      <c r="S245" s="284"/>
      <c r="T245" s="284"/>
      <c r="U245" s="284"/>
      <c r="V245" s="284"/>
      <c r="W245" s="284"/>
      <c r="X245" s="284"/>
      <c r="Y245" s="284"/>
      <c r="Z245" s="284"/>
      <c r="AA245" s="284"/>
      <c r="AB245" s="284"/>
      <c r="AC245" s="284"/>
      <c r="AD245" s="284"/>
      <c r="AE245" s="284"/>
      <c r="AF245" s="284"/>
      <c r="AG245" s="284"/>
      <c r="AH245" s="284"/>
      <c r="AI245" s="284"/>
      <c r="AJ245" s="284"/>
      <c r="AK245" s="284"/>
      <c r="AL245" s="284"/>
    </row>
    <row r="246" spans="1:38" ht="13.5">
      <c r="A246" s="249" t="s">
        <v>23</v>
      </c>
      <c r="B246" s="249" t="s">
        <v>24</v>
      </c>
      <c r="C246" s="6"/>
      <c r="D246" s="6"/>
      <c r="E246" s="6"/>
      <c r="F246" s="6"/>
      <c r="G246" s="6"/>
      <c r="H246" s="6"/>
      <c r="I246" s="6"/>
      <c r="J246" s="293"/>
      <c r="K246" s="271"/>
      <c r="L246" s="7"/>
      <c r="M246" s="7"/>
      <c r="N246" s="7"/>
      <c r="O246" s="293"/>
      <c r="P246" s="272">
        <f t="shared" si="38"/>
        <v>0</v>
      </c>
      <c r="Q246" s="319"/>
      <c r="R246" s="284"/>
      <c r="S246" s="284"/>
      <c r="T246" s="284"/>
      <c r="U246" s="284"/>
      <c r="V246" s="284"/>
      <c r="W246" s="284"/>
      <c r="X246" s="284"/>
      <c r="Y246" s="284"/>
      <c r="Z246" s="284"/>
      <c r="AA246" s="284"/>
      <c r="AB246" s="284"/>
      <c r="AC246" s="284"/>
      <c r="AD246" s="284"/>
      <c r="AE246" s="284"/>
      <c r="AF246" s="284"/>
      <c r="AG246" s="284"/>
      <c r="AH246" s="284"/>
      <c r="AI246" s="284"/>
      <c r="AJ246" s="284"/>
      <c r="AK246" s="284"/>
      <c r="AL246" s="284"/>
    </row>
    <row r="247" spans="1:38" ht="13.5">
      <c r="A247" s="249" t="s">
        <v>1153</v>
      </c>
      <c r="B247" s="249" t="s">
        <v>1154</v>
      </c>
      <c r="C247" s="6"/>
      <c r="D247" s="6"/>
      <c r="E247" s="6"/>
      <c r="F247" s="6"/>
      <c r="G247" s="6"/>
      <c r="H247" s="6"/>
      <c r="I247" s="6"/>
      <c r="J247" s="293"/>
      <c r="K247" s="271"/>
      <c r="L247" s="7"/>
      <c r="M247" s="7"/>
      <c r="N247" s="7"/>
      <c r="O247" s="293"/>
      <c r="P247" s="272">
        <f t="shared" si="38"/>
        <v>0</v>
      </c>
      <c r="Q247" s="319"/>
      <c r="R247" s="284"/>
      <c r="S247" s="284"/>
      <c r="T247" s="284"/>
      <c r="U247" s="284"/>
      <c r="V247" s="284"/>
      <c r="W247" s="284"/>
      <c r="X247" s="284"/>
      <c r="Y247" s="284"/>
      <c r="Z247" s="284"/>
      <c r="AA247" s="284"/>
      <c r="AB247" s="284"/>
      <c r="AC247" s="284"/>
      <c r="AD247" s="284"/>
      <c r="AE247" s="284"/>
      <c r="AF247" s="284"/>
      <c r="AG247" s="284"/>
      <c r="AH247" s="284"/>
      <c r="AI247" s="284"/>
      <c r="AJ247" s="284"/>
      <c r="AK247" s="284"/>
      <c r="AL247" s="284"/>
    </row>
    <row r="248" spans="1:38" ht="13.5">
      <c r="A248" s="249" t="s">
        <v>25</v>
      </c>
      <c r="B248" s="249" t="s">
        <v>347</v>
      </c>
      <c r="C248" s="6"/>
      <c r="D248" s="6"/>
      <c r="E248" s="6"/>
      <c r="F248" s="6"/>
      <c r="G248" s="6"/>
      <c r="H248" s="6"/>
      <c r="I248" s="6"/>
      <c r="J248" s="293"/>
      <c r="K248" s="271"/>
      <c r="L248" s="6"/>
      <c r="M248" s="6"/>
      <c r="N248" s="6"/>
      <c r="O248" s="293"/>
      <c r="P248" s="272">
        <f t="shared" si="38"/>
        <v>0</v>
      </c>
      <c r="Q248" s="319"/>
      <c r="R248" s="284"/>
      <c r="S248" s="284"/>
      <c r="T248" s="284"/>
      <c r="U248" s="284"/>
      <c r="V248" s="284"/>
      <c r="W248" s="284"/>
      <c r="X248" s="284"/>
      <c r="Y248" s="284"/>
      <c r="Z248" s="284"/>
      <c r="AA248" s="284"/>
      <c r="AB248" s="284"/>
      <c r="AC248" s="284"/>
      <c r="AD248" s="284"/>
      <c r="AE248" s="284"/>
      <c r="AF248" s="284"/>
      <c r="AG248" s="284"/>
      <c r="AH248" s="284"/>
      <c r="AI248" s="284"/>
      <c r="AJ248" s="284"/>
      <c r="AK248" s="284"/>
      <c r="AL248" s="284"/>
    </row>
    <row r="249" spans="1:38" ht="13.5">
      <c r="A249" s="249" t="s">
        <v>26</v>
      </c>
      <c r="B249" s="249" t="s">
        <v>27</v>
      </c>
      <c r="C249" s="6"/>
      <c r="D249" s="6"/>
      <c r="E249" s="6"/>
      <c r="F249" s="6"/>
      <c r="G249" s="6"/>
      <c r="H249" s="6"/>
      <c r="I249" s="6"/>
      <c r="J249" s="293"/>
      <c r="K249" s="271"/>
      <c r="L249" s="7"/>
      <c r="M249" s="7"/>
      <c r="N249" s="7"/>
      <c r="O249" s="293"/>
      <c r="P249" s="272">
        <f t="shared" si="38"/>
        <v>0</v>
      </c>
      <c r="Q249" s="319"/>
      <c r="R249" s="284"/>
      <c r="S249" s="284"/>
      <c r="T249" s="284"/>
      <c r="U249" s="284"/>
      <c r="V249" s="284"/>
      <c r="W249" s="284"/>
      <c r="X249" s="284"/>
      <c r="Y249" s="284"/>
      <c r="Z249" s="284"/>
      <c r="AA249" s="284"/>
      <c r="AB249" s="284"/>
      <c r="AC249" s="284"/>
      <c r="AD249" s="284"/>
      <c r="AE249" s="284"/>
      <c r="AF249" s="284"/>
      <c r="AG249" s="284"/>
      <c r="AH249" s="284"/>
      <c r="AI249" s="284"/>
      <c r="AJ249" s="284"/>
      <c r="AK249" s="284"/>
      <c r="AL249" s="284"/>
    </row>
    <row r="250" spans="1:38" ht="13.5">
      <c r="A250" s="249" t="s">
        <v>1131</v>
      </c>
      <c r="B250" s="249" t="s">
        <v>60</v>
      </c>
      <c r="C250" s="270"/>
      <c r="D250" s="270"/>
      <c r="E250" s="288">
        <f>IF('Depreciation Schedule'!F8="Yes", 'Depreciation Schedule'!D24, IF('Depreciation Schedule'!F8="No", SUMIF('Depreciation Schedule'!C35:C203, "School", 'Depreciation Schedule'!P35:P203), 0))</f>
        <v>0</v>
      </c>
      <c r="F250" s="270"/>
      <c r="G250" s="288">
        <f>IF('Depreciation Schedule'!F8="Yes", 'Depreciation Schedule'!D18, IF('Depreciation Schedule'!F8="No", SUMIF('Depreciation Schedule'!C35:C203, "Parish", 'Depreciation Schedule'!P35:P203), 0))</f>
        <v>0</v>
      </c>
      <c r="H250" s="270"/>
      <c r="I250" s="270"/>
      <c r="J250" s="293"/>
      <c r="K250" s="295">
        <f>IF('Depreciation Schedule'!F8="Yes", 'Depreciation Schedule'!D30, IF('Depreciation Schedule'!F8="No", SUMIF('Depreciation Schedule'!C35:C203, "Cemetery", 'Depreciation Schedule'!P35:P203), 0))</f>
        <v>0</v>
      </c>
      <c r="L250" s="271"/>
      <c r="M250" s="271"/>
      <c r="N250" s="271"/>
      <c r="O250" s="293"/>
      <c r="P250" s="272">
        <f>SUM(E250,G250,K250)</f>
        <v>0</v>
      </c>
      <c r="Q250" s="319"/>
      <c r="R250" s="284"/>
      <c r="S250" s="284"/>
      <c r="T250" s="284"/>
      <c r="U250" s="284"/>
      <c r="V250" s="284"/>
      <c r="W250" s="284"/>
      <c r="X250" s="284"/>
      <c r="Y250" s="284"/>
      <c r="Z250" s="284"/>
      <c r="AA250" s="284"/>
      <c r="AB250" s="284"/>
      <c r="AC250" s="284"/>
      <c r="AD250" s="284"/>
      <c r="AE250" s="284"/>
      <c r="AF250" s="284"/>
      <c r="AG250" s="284"/>
      <c r="AH250" s="284"/>
      <c r="AI250" s="284"/>
      <c r="AJ250" s="284"/>
      <c r="AK250" s="284"/>
      <c r="AL250" s="284"/>
    </row>
    <row r="251" spans="1:38" ht="13.5">
      <c r="A251" s="249" t="s">
        <v>373</v>
      </c>
      <c r="B251" s="249" t="s">
        <v>374</v>
      </c>
      <c r="C251" s="6"/>
      <c r="D251" s="6"/>
      <c r="E251" s="6"/>
      <c r="F251" s="6"/>
      <c r="G251" s="6"/>
      <c r="H251" s="6"/>
      <c r="I251" s="6"/>
      <c r="J251" s="293"/>
      <c r="K251" s="271"/>
      <c r="L251" s="7"/>
      <c r="M251" s="7"/>
      <c r="N251" s="7"/>
      <c r="O251" s="293"/>
      <c r="P251" s="272">
        <f t="shared" si="38"/>
        <v>0</v>
      </c>
      <c r="Q251" s="319"/>
      <c r="R251" s="284"/>
      <c r="S251" s="284"/>
      <c r="T251" s="284"/>
      <c r="U251" s="284"/>
      <c r="V251" s="284"/>
      <c r="W251" s="284"/>
      <c r="X251" s="284"/>
      <c r="Y251" s="284"/>
      <c r="Z251" s="284"/>
      <c r="AA251" s="284"/>
      <c r="AB251" s="284"/>
      <c r="AC251" s="284"/>
      <c r="AD251" s="284"/>
      <c r="AE251" s="284"/>
      <c r="AF251" s="284"/>
      <c r="AG251" s="284"/>
      <c r="AH251" s="284"/>
      <c r="AI251" s="284"/>
      <c r="AJ251" s="284"/>
      <c r="AK251" s="284"/>
      <c r="AL251" s="284"/>
    </row>
    <row r="252" spans="1:38" ht="13.5">
      <c r="A252" s="249" t="s">
        <v>28</v>
      </c>
      <c r="B252" s="249" t="s">
        <v>29</v>
      </c>
      <c r="C252" s="6"/>
      <c r="D252" s="6"/>
      <c r="E252" s="6"/>
      <c r="F252" s="6"/>
      <c r="G252" s="6"/>
      <c r="H252" s="6"/>
      <c r="I252" s="6"/>
      <c r="J252" s="293"/>
      <c r="K252" s="271"/>
      <c r="L252" s="7"/>
      <c r="M252" s="7"/>
      <c r="N252" s="7"/>
      <c r="O252" s="293"/>
      <c r="P252" s="272">
        <f t="shared" si="38"/>
        <v>0</v>
      </c>
      <c r="Q252" s="319"/>
      <c r="R252" s="284"/>
      <c r="S252" s="284"/>
      <c r="T252" s="284"/>
      <c r="U252" s="284"/>
      <c r="V252" s="284"/>
      <c r="W252" s="284"/>
      <c r="X252" s="284"/>
      <c r="Y252" s="284"/>
      <c r="Z252" s="284"/>
      <c r="AA252" s="284"/>
      <c r="AB252" s="284"/>
      <c r="AC252" s="284"/>
      <c r="AD252" s="284"/>
      <c r="AE252" s="284"/>
      <c r="AF252" s="284"/>
      <c r="AG252" s="284"/>
      <c r="AH252" s="284"/>
      <c r="AI252" s="284"/>
      <c r="AJ252" s="284"/>
      <c r="AK252" s="284"/>
      <c r="AL252" s="284"/>
    </row>
    <row r="253" spans="1:38" ht="13.5">
      <c r="A253" s="249" t="s">
        <v>1318</v>
      </c>
      <c r="B253" s="249" t="s">
        <v>1319</v>
      </c>
      <c r="C253" s="293"/>
      <c r="D253" s="293"/>
      <c r="E253" s="293"/>
      <c r="F253" s="293"/>
      <c r="G253" s="293"/>
      <c r="H253" s="293"/>
      <c r="I253" s="293"/>
      <c r="J253" s="293"/>
      <c r="K253" s="271"/>
      <c r="L253" s="7"/>
      <c r="M253" s="7"/>
      <c r="N253" s="7"/>
      <c r="O253" s="293"/>
      <c r="P253" s="272"/>
      <c r="Q253" s="319"/>
      <c r="R253" s="284"/>
      <c r="S253" s="284"/>
      <c r="T253" s="284"/>
      <c r="U253" s="284"/>
      <c r="V253" s="284"/>
      <c r="W253" s="284"/>
      <c r="X253" s="284"/>
      <c r="Y253" s="284"/>
      <c r="Z253" s="284"/>
      <c r="AA253" s="284"/>
      <c r="AB253" s="284"/>
      <c r="AC253" s="284"/>
      <c r="AD253" s="284"/>
      <c r="AE253" s="284"/>
      <c r="AF253" s="284"/>
      <c r="AG253" s="284"/>
      <c r="AH253" s="284"/>
      <c r="AI253" s="284"/>
      <c r="AJ253" s="284"/>
      <c r="AK253" s="284"/>
      <c r="AL253" s="284"/>
    </row>
    <row r="254" spans="1:38" ht="13.5">
      <c r="A254" s="249" t="s">
        <v>30</v>
      </c>
      <c r="B254" s="249" t="s">
        <v>31</v>
      </c>
      <c r="C254" s="6"/>
      <c r="D254" s="6"/>
      <c r="E254" s="6"/>
      <c r="F254" s="6"/>
      <c r="G254" s="6"/>
      <c r="H254" s="6"/>
      <c r="I254" s="6"/>
      <c r="J254" s="293"/>
      <c r="K254" s="271"/>
      <c r="L254" s="7"/>
      <c r="M254" s="7"/>
      <c r="N254" s="7"/>
      <c r="O254" s="293"/>
      <c r="P254" s="272">
        <f t="shared" si="38"/>
        <v>0</v>
      </c>
      <c r="Q254" s="319"/>
      <c r="R254" s="284"/>
      <c r="S254" s="284"/>
      <c r="T254" s="284"/>
      <c r="U254" s="284"/>
      <c r="V254" s="284"/>
      <c r="W254" s="284"/>
      <c r="X254" s="284"/>
      <c r="Y254" s="284"/>
      <c r="Z254" s="284"/>
      <c r="AA254" s="284"/>
      <c r="AB254" s="284"/>
      <c r="AC254" s="284"/>
      <c r="AD254" s="284"/>
      <c r="AE254" s="284"/>
      <c r="AF254" s="284"/>
      <c r="AG254" s="284"/>
      <c r="AH254" s="284"/>
      <c r="AI254" s="284"/>
      <c r="AJ254" s="284"/>
      <c r="AK254" s="284"/>
      <c r="AL254" s="284"/>
    </row>
    <row r="255" spans="1:38" ht="13.5">
      <c r="A255" s="249" t="s">
        <v>1132</v>
      </c>
      <c r="B255" s="249" t="s">
        <v>32</v>
      </c>
      <c r="C255" s="270"/>
      <c r="D255" s="270"/>
      <c r="E255" s="270"/>
      <c r="F255" s="270"/>
      <c r="G255" s="270"/>
      <c r="H255" s="270"/>
      <c r="I255" s="270"/>
      <c r="J255" s="270"/>
      <c r="K255" s="7"/>
      <c r="L255" s="271"/>
      <c r="M255" s="271"/>
      <c r="N255" s="271"/>
      <c r="O255" s="293"/>
      <c r="P255" s="272">
        <f>K255</f>
        <v>0</v>
      </c>
      <c r="Q255" s="319"/>
      <c r="R255" s="284"/>
      <c r="S255" s="284"/>
      <c r="T255" s="284"/>
      <c r="U255" s="284"/>
      <c r="V255" s="284"/>
      <c r="W255" s="284"/>
      <c r="X255" s="284"/>
      <c r="Y255" s="284"/>
      <c r="Z255" s="284"/>
      <c r="AA255" s="284"/>
      <c r="AB255" s="284"/>
      <c r="AC255" s="284"/>
      <c r="AD255" s="284"/>
      <c r="AE255" s="284"/>
      <c r="AF255" s="284"/>
      <c r="AG255" s="284"/>
      <c r="AH255" s="284"/>
      <c r="AI255" s="284"/>
      <c r="AJ255" s="284"/>
      <c r="AK255" s="284"/>
      <c r="AL255" s="284"/>
    </row>
    <row r="256" spans="1:38" ht="13.5">
      <c r="A256" s="249" t="s">
        <v>1133</v>
      </c>
      <c r="B256" s="249" t="s">
        <v>33</v>
      </c>
      <c r="C256" s="270"/>
      <c r="D256" s="270"/>
      <c r="E256" s="6"/>
      <c r="F256" s="270"/>
      <c r="G256" s="270"/>
      <c r="H256" s="270"/>
      <c r="I256" s="270"/>
      <c r="J256" s="270"/>
      <c r="K256" s="271"/>
      <c r="L256" s="271"/>
      <c r="M256" s="271"/>
      <c r="N256" s="271"/>
      <c r="O256" s="293"/>
      <c r="P256" s="272">
        <f>E256</f>
        <v>0</v>
      </c>
      <c r="Q256" s="319"/>
      <c r="R256" s="284"/>
      <c r="S256" s="284"/>
      <c r="T256" s="284"/>
      <c r="U256" s="284"/>
      <c r="V256" s="284"/>
      <c r="W256" s="284"/>
      <c r="X256" s="284"/>
      <c r="Y256" s="284"/>
      <c r="Z256" s="284"/>
      <c r="AA256" s="284"/>
      <c r="AB256" s="284"/>
      <c r="AC256" s="284"/>
      <c r="AD256" s="284"/>
      <c r="AE256" s="284"/>
      <c r="AF256" s="284"/>
      <c r="AG256" s="284"/>
      <c r="AH256" s="284"/>
      <c r="AI256" s="284"/>
      <c r="AJ256" s="284"/>
      <c r="AK256" s="284"/>
      <c r="AL256" s="284"/>
    </row>
    <row r="257" spans="1:39" ht="13.5">
      <c r="A257" s="249" t="s">
        <v>1134</v>
      </c>
      <c r="B257" s="252" t="s">
        <v>34</v>
      </c>
      <c r="C257" s="296"/>
      <c r="D257" s="296"/>
      <c r="E257" s="296"/>
      <c r="F257" s="296"/>
      <c r="G257" s="296"/>
      <c r="H257" s="296"/>
      <c r="I257" s="296"/>
      <c r="J257" s="26"/>
      <c r="K257" s="297"/>
      <c r="L257" s="297"/>
      <c r="M257" s="297"/>
      <c r="N257" s="297"/>
      <c r="O257" s="293"/>
      <c r="P257" s="272">
        <f>J257</f>
        <v>0</v>
      </c>
      <c r="Q257" s="319"/>
      <c r="R257" s="284"/>
      <c r="S257" s="284"/>
      <c r="T257" s="284"/>
      <c r="U257" s="284"/>
      <c r="V257" s="284"/>
      <c r="W257" s="284"/>
      <c r="X257" s="284"/>
      <c r="Y257" s="284"/>
      <c r="Z257" s="284"/>
      <c r="AA257" s="284"/>
      <c r="AB257" s="284"/>
      <c r="AC257" s="284"/>
      <c r="AD257" s="284"/>
      <c r="AE257" s="284"/>
      <c r="AF257" s="284"/>
      <c r="AG257" s="284"/>
      <c r="AH257" s="284"/>
      <c r="AI257" s="284"/>
      <c r="AJ257" s="284"/>
      <c r="AK257" s="284"/>
      <c r="AL257" s="284"/>
    </row>
    <row r="258" spans="1:39" ht="13.5">
      <c r="A258" s="278"/>
      <c r="B258" s="278" t="s">
        <v>401</v>
      </c>
      <c r="C258" s="272">
        <f>SUM(C234:C239,C242:C249,C251:C252,C254)</f>
        <v>0</v>
      </c>
      <c r="D258" s="272">
        <f t="shared" ref="D258:I258" si="41">SUM(D234:D239,D242:D249,D251:D252,D254)</f>
        <v>0</v>
      </c>
      <c r="E258" s="272">
        <f>SUM(E234:E239,E242:E252,E254,E256)</f>
        <v>0</v>
      </c>
      <c r="F258" s="272">
        <f t="shared" si="41"/>
        <v>0</v>
      </c>
      <c r="G258" s="272">
        <f>SUM(G234:G239,G242:G252,G254)</f>
        <v>0</v>
      </c>
      <c r="H258" s="272">
        <f t="shared" si="41"/>
        <v>0</v>
      </c>
      <c r="I258" s="272">
        <f t="shared" si="41"/>
        <v>0</v>
      </c>
      <c r="J258" s="272">
        <f>J257</f>
        <v>0</v>
      </c>
      <c r="K258" s="272">
        <f>K255+K250</f>
        <v>0</v>
      </c>
      <c r="L258" s="272">
        <f>SUM(L234:L239,L242:L254)</f>
        <v>0</v>
      </c>
      <c r="M258" s="272">
        <f>SUM(M234:M239,M242:M254)</f>
        <v>0</v>
      </c>
      <c r="N258" s="272">
        <f>SUM(N234:N239,N242:N254)</f>
        <v>0</v>
      </c>
      <c r="O258" s="272">
        <v>0</v>
      </c>
      <c r="P258" s="272">
        <f>SUM(C258:O258)</f>
        <v>0</v>
      </c>
      <c r="Q258" s="319"/>
      <c r="R258" s="284"/>
      <c r="S258" s="284"/>
      <c r="T258" s="284"/>
      <c r="U258" s="284"/>
      <c r="V258" s="284"/>
      <c r="W258" s="284"/>
      <c r="X258" s="284"/>
      <c r="Y258" s="284"/>
      <c r="Z258" s="284"/>
      <c r="AA258" s="284"/>
      <c r="AB258" s="284"/>
      <c r="AC258" s="284"/>
      <c r="AD258" s="284"/>
      <c r="AE258" s="284"/>
      <c r="AF258" s="284"/>
      <c r="AG258" s="284"/>
      <c r="AH258" s="284"/>
      <c r="AI258" s="284"/>
      <c r="AJ258" s="284"/>
      <c r="AK258" s="284"/>
      <c r="AL258" s="284"/>
    </row>
    <row r="259" spans="1:39" ht="13.5">
      <c r="A259" s="268"/>
      <c r="B259" s="268"/>
      <c r="C259" s="270"/>
      <c r="D259" s="270"/>
      <c r="E259" s="270"/>
      <c r="F259" s="270"/>
      <c r="G259" s="270"/>
      <c r="H259" s="270"/>
      <c r="I259" s="270"/>
      <c r="J259" s="270"/>
      <c r="K259" s="270"/>
      <c r="L259" s="270"/>
      <c r="M259" s="270"/>
      <c r="N259" s="270"/>
      <c r="O259" s="270"/>
      <c r="P259" s="270"/>
      <c r="Q259" s="319"/>
      <c r="R259" s="284"/>
      <c r="S259" s="284"/>
      <c r="T259" s="284"/>
      <c r="U259" s="284"/>
      <c r="V259" s="284"/>
      <c r="W259" s="284"/>
      <c r="X259" s="284"/>
      <c r="Y259" s="284"/>
      <c r="Z259" s="284"/>
      <c r="AA259" s="284"/>
      <c r="AB259" s="284"/>
      <c r="AC259" s="284"/>
      <c r="AD259" s="284"/>
      <c r="AE259" s="284"/>
      <c r="AF259" s="284"/>
      <c r="AG259" s="284"/>
      <c r="AH259" s="284"/>
      <c r="AI259" s="284"/>
      <c r="AJ259" s="284"/>
      <c r="AK259" s="284"/>
      <c r="AL259" s="284"/>
    </row>
    <row r="260" spans="1:39" ht="13.5">
      <c r="A260" s="278"/>
      <c r="B260" s="289" t="s">
        <v>384</v>
      </c>
      <c r="C260" s="272">
        <f>SUM(C204,C217,C232,C258)</f>
        <v>0</v>
      </c>
      <c r="D260" s="272">
        <f t="shared" ref="D260:P260" si="42">SUM(D204,D217,D232,D258)</f>
        <v>0</v>
      </c>
      <c r="E260" s="272">
        <f t="shared" si="42"/>
        <v>0</v>
      </c>
      <c r="F260" s="272">
        <f t="shared" si="42"/>
        <v>0</v>
      </c>
      <c r="G260" s="272">
        <f t="shared" si="42"/>
        <v>0</v>
      </c>
      <c r="H260" s="272">
        <f t="shared" si="42"/>
        <v>0</v>
      </c>
      <c r="I260" s="272">
        <f t="shared" si="42"/>
        <v>0</v>
      </c>
      <c r="J260" s="272">
        <f t="shared" si="42"/>
        <v>0</v>
      </c>
      <c r="K260" s="272">
        <f t="shared" si="42"/>
        <v>0</v>
      </c>
      <c r="L260" s="272">
        <f t="shared" si="42"/>
        <v>0</v>
      </c>
      <c r="M260" s="272">
        <f t="shared" si="42"/>
        <v>0</v>
      </c>
      <c r="N260" s="272">
        <f t="shared" si="42"/>
        <v>0</v>
      </c>
      <c r="O260" s="272">
        <f t="shared" si="42"/>
        <v>0</v>
      </c>
      <c r="P260" s="272">
        <f t="shared" si="42"/>
        <v>0</v>
      </c>
      <c r="Q260" s="319"/>
      <c r="R260" s="284"/>
      <c r="S260" s="284"/>
      <c r="T260" s="284"/>
      <c r="U260" s="284"/>
      <c r="V260" s="284"/>
      <c r="W260" s="284"/>
      <c r="X260" s="284"/>
      <c r="Y260" s="284"/>
      <c r="Z260" s="284"/>
      <c r="AA260" s="284"/>
      <c r="AB260" s="284"/>
      <c r="AC260" s="284"/>
      <c r="AD260" s="284"/>
      <c r="AE260" s="284"/>
      <c r="AF260" s="284"/>
      <c r="AG260" s="284"/>
      <c r="AH260" s="284"/>
      <c r="AI260" s="284"/>
      <c r="AJ260" s="284"/>
      <c r="AK260" s="284"/>
      <c r="AL260" s="284"/>
    </row>
    <row r="261" spans="1:39" ht="13.5">
      <c r="A261" s="298"/>
      <c r="B261" s="299" t="s">
        <v>70</v>
      </c>
      <c r="C261" s="300"/>
      <c r="D261" s="300"/>
      <c r="E261" s="300"/>
      <c r="F261" s="300"/>
      <c r="G261" s="300"/>
      <c r="H261" s="300"/>
      <c r="I261" s="300"/>
      <c r="J261" s="300"/>
      <c r="K261" s="300"/>
      <c r="L261" s="300"/>
      <c r="M261" s="300"/>
      <c r="N261" s="300"/>
      <c r="O261" s="300"/>
      <c r="P261" s="301">
        <f>P184-P260</f>
        <v>0</v>
      </c>
      <c r="Q261" s="319"/>
      <c r="R261" s="284"/>
      <c r="S261" s="284"/>
      <c r="T261" s="284"/>
      <c r="U261" s="284"/>
      <c r="V261" s="284"/>
      <c r="W261" s="284"/>
      <c r="X261" s="284"/>
      <c r="Y261" s="284"/>
      <c r="Z261" s="284"/>
      <c r="AA261" s="284"/>
      <c r="AB261" s="284"/>
      <c r="AC261" s="284"/>
      <c r="AD261" s="284"/>
      <c r="AE261" s="284"/>
      <c r="AF261" s="284"/>
      <c r="AG261" s="284"/>
      <c r="AH261" s="284"/>
      <c r="AI261" s="284"/>
      <c r="AJ261" s="284"/>
      <c r="AK261" s="284"/>
      <c r="AL261" s="284"/>
    </row>
    <row r="262" spans="1:39" ht="13.5">
      <c r="A262" s="302" t="s">
        <v>354</v>
      </c>
      <c r="B262" s="303"/>
      <c r="C262" s="303"/>
      <c r="D262" s="270"/>
      <c r="E262" s="270"/>
      <c r="F262" s="270"/>
      <c r="G262" s="270"/>
      <c r="H262" s="270"/>
      <c r="I262" s="270"/>
      <c r="J262" s="270"/>
      <c r="K262" s="270"/>
      <c r="L262" s="270"/>
      <c r="M262" s="270"/>
      <c r="N262" s="270"/>
      <c r="O262" s="270"/>
      <c r="P262" s="270"/>
      <c r="Q262" s="319"/>
      <c r="R262" s="284"/>
      <c r="S262" s="284"/>
      <c r="T262" s="284"/>
      <c r="U262" s="284"/>
      <c r="V262" s="284"/>
      <c r="W262" s="284"/>
      <c r="X262" s="284"/>
      <c r="Y262" s="284"/>
      <c r="Z262" s="284"/>
      <c r="AA262" s="284"/>
      <c r="AB262" s="284"/>
      <c r="AC262" s="284"/>
      <c r="AD262" s="284"/>
      <c r="AE262" s="284"/>
      <c r="AF262" s="284"/>
      <c r="AG262" s="284"/>
      <c r="AH262" s="284"/>
      <c r="AI262" s="284"/>
      <c r="AJ262" s="284"/>
      <c r="AK262" s="284"/>
      <c r="AL262" s="284"/>
    </row>
    <row r="263" spans="1:39" ht="13.5">
      <c r="A263" s="249" t="s">
        <v>1078</v>
      </c>
      <c r="B263" s="249" t="s">
        <v>35</v>
      </c>
      <c r="C263" s="270"/>
      <c r="D263" s="270"/>
      <c r="E263" s="6"/>
      <c r="F263" s="270"/>
      <c r="G263" s="6"/>
      <c r="H263" s="270"/>
      <c r="I263" s="270"/>
      <c r="J263" s="270"/>
      <c r="K263" s="6"/>
      <c r="L263" s="6"/>
      <c r="M263" s="6"/>
      <c r="N263" s="6"/>
      <c r="O263" s="270"/>
      <c r="P263" s="272">
        <f>SUM(E263,G263,K263:N263)</f>
        <v>0</v>
      </c>
      <c r="Q263" s="319"/>
      <c r="R263" s="284"/>
      <c r="S263" s="284"/>
      <c r="T263" s="284"/>
      <c r="U263" s="284"/>
      <c r="V263" s="284"/>
      <c r="W263" s="284"/>
      <c r="X263" s="284"/>
      <c r="Y263" s="284"/>
      <c r="Z263" s="284"/>
      <c r="AA263" s="284"/>
      <c r="AB263" s="284"/>
      <c r="AC263" s="284"/>
      <c r="AD263" s="284"/>
      <c r="AE263" s="284"/>
      <c r="AF263" s="284"/>
      <c r="AG263" s="284"/>
      <c r="AH263" s="284"/>
      <c r="AI263" s="284"/>
      <c r="AJ263" s="284"/>
      <c r="AK263" s="284"/>
      <c r="AL263" s="284"/>
    </row>
    <row r="264" spans="1:39" ht="13.5">
      <c r="A264" s="249" t="s">
        <v>1079</v>
      </c>
      <c r="B264" s="249" t="s">
        <v>36</v>
      </c>
      <c r="C264" s="270"/>
      <c r="D264" s="270"/>
      <c r="E264" s="6"/>
      <c r="F264" s="270"/>
      <c r="G264" s="6"/>
      <c r="H264" s="270"/>
      <c r="I264" s="270"/>
      <c r="J264" s="270"/>
      <c r="K264" s="6"/>
      <c r="L264" s="6"/>
      <c r="M264" s="6"/>
      <c r="N264" s="6"/>
      <c r="O264" s="270"/>
      <c r="P264" s="272">
        <f>SUM(E264,G264,K264:N264)</f>
        <v>0</v>
      </c>
      <c r="Q264" s="319"/>
      <c r="R264" s="284"/>
      <c r="S264" s="284"/>
      <c r="T264" s="284"/>
      <c r="U264" s="284"/>
      <c r="V264" s="284"/>
      <c r="W264" s="284"/>
      <c r="X264" s="284"/>
      <c r="Y264" s="284"/>
      <c r="Z264" s="284"/>
      <c r="AA264" s="284"/>
      <c r="AB264" s="284"/>
      <c r="AC264" s="284"/>
      <c r="AD264" s="284"/>
      <c r="AE264" s="284"/>
      <c r="AF264" s="284"/>
      <c r="AG264" s="284"/>
      <c r="AH264" s="284"/>
      <c r="AI264" s="284"/>
      <c r="AJ264" s="284"/>
      <c r="AK264" s="284"/>
      <c r="AL264" s="284"/>
    </row>
    <row r="265" spans="1:39" ht="13.5">
      <c r="A265" s="304"/>
      <c r="B265" s="305" t="s">
        <v>71</v>
      </c>
      <c r="C265" s="306"/>
      <c r="D265" s="306"/>
      <c r="E265" s="306"/>
      <c r="F265" s="306"/>
      <c r="G265" s="306"/>
      <c r="H265" s="306"/>
      <c r="I265" s="306"/>
      <c r="J265" s="306"/>
      <c r="K265" s="306"/>
      <c r="L265" s="306"/>
      <c r="M265" s="306"/>
      <c r="N265" s="306"/>
      <c r="O265" s="306"/>
      <c r="P265" s="307">
        <f>P261+P263-P264</f>
        <v>0</v>
      </c>
      <c r="Q265" s="319"/>
      <c r="R265" s="284"/>
      <c r="S265" s="284"/>
      <c r="T265" s="284"/>
      <c r="U265" s="284"/>
      <c r="V265" s="284"/>
      <c r="W265" s="284"/>
      <c r="X265" s="284"/>
      <c r="Y265" s="284"/>
      <c r="Z265" s="284"/>
      <c r="AA265" s="284"/>
      <c r="AB265" s="284"/>
      <c r="AC265" s="284"/>
      <c r="AD265" s="284"/>
      <c r="AE265" s="284"/>
      <c r="AF265" s="284"/>
      <c r="AG265" s="284"/>
      <c r="AH265" s="284"/>
      <c r="AI265" s="284"/>
      <c r="AJ265" s="284"/>
      <c r="AK265" s="284"/>
      <c r="AL265" s="284"/>
    </row>
    <row r="266" spans="1:39" ht="18" hidden="1" customHeight="1">
      <c r="A266" s="308"/>
      <c r="B266" s="308"/>
      <c r="C266" s="308"/>
      <c r="D266" s="308"/>
      <c r="E266" s="308"/>
      <c r="F266" s="308"/>
      <c r="G266" s="308"/>
      <c r="H266" s="308"/>
      <c r="I266" s="308"/>
      <c r="J266" s="308"/>
      <c r="K266" s="308"/>
      <c r="L266" s="308"/>
      <c r="M266" s="308"/>
      <c r="N266" s="308"/>
      <c r="O266" s="308"/>
      <c r="P266" s="308"/>
      <c r="Q266" s="308"/>
      <c r="R266" s="284"/>
      <c r="S266" s="284"/>
      <c r="T266" s="284"/>
      <c r="U266" s="284"/>
      <c r="V266" s="284"/>
      <c r="W266" s="284"/>
      <c r="X266" s="284"/>
      <c r="Y266" s="284"/>
      <c r="Z266" s="284"/>
      <c r="AA266" s="284"/>
      <c r="AB266" s="284"/>
      <c r="AC266" s="284"/>
      <c r="AD266" s="284"/>
      <c r="AE266" s="284"/>
      <c r="AF266" s="284"/>
      <c r="AG266" s="284"/>
      <c r="AH266" s="284"/>
      <c r="AI266" s="284"/>
      <c r="AJ266" s="284"/>
      <c r="AK266" s="284"/>
      <c r="AL266" s="284"/>
      <c r="AM266" s="284"/>
    </row>
    <row r="267" spans="1:39" ht="13.5" hidden="1">
      <c r="A267" s="308"/>
      <c r="B267" s="308"/>
      <c r="C267" s="308"/>
      <c r="D267" s="308"/>
      <c r="E267" s="308"/>
      <c r="F267" s="308"/>
      <c r="G267" s="308"/>
      <c r="H267" s="308"/>
      <c r="I267" s="308"/>
      <c r="J267" s="308"/>
      <c r="K267" s="308"/>
      <c r="L267" s="308"/>
      <c r="M267" s="308"/>
      <c r="N267" s="308"/>
      <c r="O267" s="308"/>
      <c r="P267" s="308"/>
      <c r="Q267" s="308"/>
      <c r="R267" s="284"/>
      <c r="S267" s="284"/>
      <c r="T267" s="284"/>
      <c r="U267" s="284"/>
      <c r="V267" s="284"/>
      <c r="W267" s="284"/>
      <c r="X267" s="284"/>
      <c r="Y267" s="284"/>
      <c r="Z267" s="284"/>
      <c r="AA267" s="284"/>
      <c r="AB267" s="284"/>
      <c r="AC267" s="284"/>
      <c r="AD267" s="284"/>
      <c r="AE267" s="284"/>
      <c r="AF267" s="284"/>
      <c r="AG267" s="284"/>
      <c r="AH267" s="284"/>
      <c r="AI267" s="284"/>
      <c r="AJ267" s="284"/>
      <c r="AK267" s="284"/>
      <c r="AL267" s="284"/>
      <c r="AM267" s="284"/>
    </row>
    <row r="268" spans="1:39" ht="13.5" hidden="1">
      <c r="A268" s="308"/>
      <c r="B268" s="308"/>
    </row>
    <row r="269" spans="1:39" ht="13.5" hidden="1">
      <c r="A269" s="308"/>
      <c r="B269" s="308"/>
    </row>
    <row r="270" spans="1:39" ht="13.5" hidden="1">
      <c r="A270" s="308"/>
      <c r="B270" s="73"/>
    </row>
    <row r="271" spans="1:39" ht="13.5" hidden="1">
      <c r="A271" s="308"/>
      <c r="B271" s="73"/>
    </row>
    <row r="272" spans="1:39" ht="13.5" hidden="1">
      <c r="A272" s="308"/>
      <c r="B272" s="73"/>
    </row>
    <row r="273" spans="1:2" ht="13.5" hidden="1">
      <c r="A273" s="308"/>
      <c r="B273" s="73"/>
    </row>
    <row r="274" spans="1:2" ht="13.5" hidden="1">
      <c r="A274" s="308"/>
      <c r="B274" s="73"/>
    </row>
    <row r="275" spans="1:2" ht="13.5" hidden="1">
      <c r="A275" s="308"/>
      <c r="B275" s="73"/>
    </row>
    <row r="276" spans="1:2" hidden="1">
      <c r="B276" s="73"/>
    </row>
    <row r="277" spans="1:2" hidden="1">
      <c r="B277" s="73"/>
    </row>
    <row r="278" spans="1:2" hidden="1">
      <c r="B278" s="73"/>
    </row>
    <row r="279" spans="1:2" hidden="1">
      <c r="B279" s="73"/>
    </row>
    <row r="280" spans="1:2" hidden="1">
      <c r="B280" s="73"/>
    </row>
    <row r="281" spans="1:2" hidden="1">
      <c r="B281" s="73"/>
    </row>
    <row r="282" spans="1:2" hidden="1">
      <c r="B282" s="73"/>
    </row>
    <row r="283" spans="1:2" hidden="1">
      <c r="B283" s="73"/>
    </row>
    <row r="284" spans="1:2" hidden="1"/>
    <row r="285" spans="1:2" hidden="1"/>
    <row r="286" spans="1:2" hidden="1"/>
    <row r="287" spans="1:2" hidden="1"/>
    <row r="288" spans="1:2"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sheetData>
  <sheetProtection algorithmName="SHA-512" hashValue="aKJZDhVCmEUujND+Agm4qG1JQxGNgx96OHt/q97UzaEf6pHn7ZI9rDKipB27/JjE1BFM5IjcwhABFBL2C2o30A==" saltValue="pc4w3brPYKI2i9i5j8b6Hg==" spinCount="100000" sheet="1" objects="1" scenarios="1"/>
  <dataConsolidate/>
  <mergeCells count="19">
    <mergeCell ref="K10:O10"/>
    <mergeCell ref="J7:P7"/>
    <mergeCell ref="J8:P8"/>
    <mergeCell ref="A9:P9"/>
    <mergeCell ref="C2:E2"/>
    <mergeCell ref="C3:E3"/>
    <mergeCell ref="C4:E4"/>
    <mergeCell ref="C5:E5"/>
    <mergeCell ref="A10:B10"/>
    <mergeCell ref="C6:E6"/>
    <mergeCell ref="C7:E7"/>
    <mergeCell ref="C8:E8"/>
    <mergeCell ref="K2:M2"/>
    <mergeCell ref="G1:I1"/>
    <mergeCell ref="F7:I7"/>
    <mergeCell ref="F5:I5"/>
    <mergeCell ref="G3:I3"/>
    <mergeCell ref="F8:I8"/>
    <mergeCell ref="F4:I4"/>
  </mergeCells>
  <phoneticPr fontId="29" type="noConversion"/>
  <dataValidations xWindow="665" yWindow="679" count="8">
    <dataValidation allowBlank="1" showInputMessage="1" showErrorMessage="1" prompt="Enter the total amount of expenditures from cemetery funds." sqref="K255" xr:uid="{00000000-0002-0000-0100-000000000000}"/>
    <dataValidation allowBlank="1" showInputMessage="1" showErrorMessage="1" promptTitle="Day School Students" prompt="Enter the number of K through 8 students enrolled in a parish school, a consolidated school, or a collaborative school for whom you provide support to that school. Select the name of the school from the list below." sqref="H6" xr:uid="{00000000-0002-0000-0100-000004000000}"/>
    <dataValidation allowBlank="1" showInputMessage="1" showErrorMessage="1" promptTitle="Religious Education Students" prompt="Enter the number of K through 12 students registered in Religious Education classes for the fiscal year.  Do not include day school students participating in sacramental preparation if they are included in the day school count." sqref="K6" xr:uid="{00000000-0002-0000-0100-000005000000}"/>
    <dataValidation type="textLength" allowBlank="1" showInputMessage="1" showErrorMessage="1" errorTitle="Parish Code" error="Do not use dash,  underscore or space in this field.  The parish code is one alpha character followed by two numeric characters (ANN)" sqref="G2" xr:uid="{00000000-0002-0000-0100-000006000000}">
      <formula1>3</formula1>
      <formula2>3</formula2>
    </dataValidation>
    <dataValidation allowBlank="1" showInputMessage="1" showErrorMessage="1" prompt="Enter the total amount of receipts recorded in cemetery funds._x000a_" sqref="K157" xr:uid="{00000000-0002-0000-0100-000007000000}"/>
    <dataValidation allowBlank="1" showInputMessage="1" showErrorMessage="1" promptTitle="For Parish Schools Only" prompt="Enter the number of K5 through 8 students enrolled in your parish school. Select the name of the school from the list below. Do not enter data for schools you support through subsidy." sqref="G6" xr:uid="{00000000-0002-0000-0100-000008000000}"/>
    <dataValidation allowBlank="1" showInputMessage="1" showErrorMessage="1" promptTitle="For Parish Schools Only" prompt="Enter the number of K3 and K4 8 students enrolled in your parish school. Select the name of the school from the list below. Do not enter data for schools you support through subsidy." sqref="I6" xr:uid="{00000000-0002-0000-0100-000009000000}"/>
    <dataValidation errorStyle="information" allowBlank="1" showInputMessage="1" errorTitle="Enter Parish Code" error="Please enter your Parish Code. Your Parish data will auto populate." promptTitle="Enter Parish Code" prompt="Please enter your Parish Code. Your Parish data will auto populate." sqref="I2 G3:I3 C2:E3" xr:uid="{3616215B-C116-468C-86D1-2F2CEF94D2D5}"/>
  </dataValidations>
  <hyperlinks>
    <hyperlink ref="K2" location="'Table of Contents'!D3" display="'Table of Contents'!D3" xr:uid="{0FEED49C-A065-44E7-9637-102E1B8342D5}"/>
  </hyperlinks>
  <pageMargins left="0.24" right="0.24" top="0.27" bottom="0.35" header="0.19" footer="0.17"/>
  <pageSetup scale="82" fitToHeight="0" orientation="landscape" horizontalDpi="4294967293" r:id="rId1"/>
  <headerFooter alignWithMargins="0">
    <oddFooter>&amp;R&amp;P of &amp;N</oddFooter>
  </headerFooter>
  <cellWatches>
    <cellWatch r="E256"/>
  </cellWatches>
  <legacyDrawing r:id="rId2"/>
  <extLst>
    <ext xmlns:x14="http://schemas.microsoft.com/office/spreadsheetml/2009/9/main" uri="{CCE6A557-97BC-4b89-ADB6-D9C93CAAB3DF}">
      <x14:dataValidations xmlns:xm="http://schemas.microsoft.com/office/excel/2006/main" xWindow="665" yWindow="679" count="1">
        <x14:dataValidation type="list" allowBlank="1" showInputMessage="1" showErrorMessage="1" xr:uid="{99C0BFE5-5EA7-4189-8CA2-973843992D06}">
          <x14:formula1>
            <xm:f>'Parish Info'!$H$2:$H$52</xm:f>
          </x14:formula1>
          <xm:sqref>J7:P7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7979"/>
    <pageSetUpPr fitToPage="1"/>
  </sheetPr>
  <dimension ref="A1:J42"/>
  <sheetViews>
    <sheetView zoomScale="110" zoomScaleNormal="110" workbookViewId="0">
      <selection activeCell="E21" sqref="E21"/>
    </sheetView>
  </sheetViews>
  <sheetFormatPr defaultRowHeight="12.75"/>
  <cols>
    <col min="1" max="1" width="4.7109375" customWidth="1"/>
    <col min="2" max="2" width="3.140625" customWidth="1"/>
    <col min="3" max="3" width="28.85546875" customWidth="1"/>
    <col min="4" max="4" width="13.140625" customWidth="1"/>
    <col min="5" max="5" width="15.140625" customWidth="1"/>
    <col min="6" max="6" width="42.28515625" customWidth="1"/>
    <col min="7" max="7" width="7" customWidth="1"/>
  </cols>
  <sheetData>
    <row r="1" spans="1:10" ht="15">
      <c r="A1" s="385" t="str">
        <f>'Drop down options'!$D$2</f>
        <v>RETURN TO TABLE OF CONTENTS</v>
      </c>
      <c r="B1" s="385"/>
      <c r="C1" s="385"/>
      <c r="F1" s="225" t="s">
        <v>109</v>
      </c>
      <c r="G1" s="191">
        <f>'Data Entry'!G2</f>
        <v>0</v>
      </c>
    </row>
    <row r="2" spans="1:10">
      <c r="A2" s="226" t="str">
        <f>'Data Entry'!C2</f>
        <v/>
      </c>
      <c r="B2" s="227"/>
      <c r="C2" s="212"/>
      <c r="D2" s="212"/>
      <c r="E2" s="212"/>
      <c r="F2" s="2"/>
      <c r="G2" s="195"/>
      <c r="H2" s="24"/>
      <c r="I2" s="24"/>
      <c r="J2" s="3"/>
    </row>
    <row r="3" spans="1:10">
      <c r="A3" s="228" t="str">
        <f>'Data Entry'!C3</f>
        <v/>
      </c>
      <c r="B3" s="227"/>
      <c r="C3" s="212"/>
      <c r="D3" s="212"/>
      <c r="E3" s="212"/>
      <c r="F3" s="212"/>
      <c r="G3" s="24"/>
      <c r="H3" s="24"/>
      <c r="I3" s="24"/>
      <c r="J3" s="3"/>
    </row>
    <row r="4" spans="1:10">
      <c r="A4" s="229" t="s">
        <v>110</v>
      </c>
      <c r="B4" s="227"/>
      <c r="C4" s="2"/>
      <c r="D4" s="2"/>
      <c r="E4" s="2"/>
      <c r="F4" s="2"/>
      <c r="G4" s="24"/>
      <c r="H4" s="24"/>
      <c r="I4" s="24"/>
      <c r="J4" s="3"/>
    </row>
    <row r="5" spans="1:10">
      <c r="A5" s="230" t="s">
        <v>378</v>
      </c>
      <c r="B5" s="227"/>
      <c r="C5" s="2"/>
      <c r="D5" s="2"/>
      <c r="E5" s="2"/>
      <c r="F5" s="2"/>
      <c r="G5" s="24"/>
      <c r="H5" s="24"/>
      <c r="I5" s="24"/>
      <c r="J5" s="3"/>
    </row>
    <row r="6" spans="1:10">
      <c r="A6" s="230" t="s">
        <v>349</v>
      </c>
      <c r="B6" s="227"/>
      <c r="C6" s="2"/>
      <c r="D6" s="2"/>
      <c r="E6" s="230"/>
      <c r="F6" s="231"/>
      <c r="G6" s="24"/>
      <c r="H6" s="24"/>
      <c r="I6" s="24"/>
      <c r="J6" s="3"/>
    </row>
    <row r="7" spans="1:10">
      <c r="A7" s="230" t="str">
        <f>'Data Entry'!G1</f>
        <v>JUNE 30 2025</v>
      </c>
      <c r="B7" s="227"/>
      <c r="C7" s="2"/>
      <c r="D7" s="2"/>
      <c r="E7" s="230"/>
      <c r="F7" s="231"/>
      <c r="G7" s="24"/>
      <c r="H7" s="24"/>
      <c r="I7" s="24"/>
      <c r="J7" s="232"/>
    </row>
    <row r="8" spans="1:10" ht="7.5" customHeight="1">
      <c r="A8" s="233"/>
      <c r="B8" s="230"/>
      <c r="C8" s="230"/>
      <c r="D8" s="230"/>
      <c r="E8" s="230"/>
      <c r="F8" s="230"/>
    </row>
    <row r="9" spans="1:10" ht="9.75" hidden="1" customHeight="1"/>
    <row r="10" spans="1:10" ht="24.75" customHeight="1">
      <c r="C10" s="389" t="s">
        <v>411</v>
      </c>
      <c r="D10" s="389"/>
      <c r="E10" s="389"/>
      <c r="F10" s="389"/>
    </row>
    <row r="11" spans="1:10">
      <c r="A11" s="394" t="s">
        <v>1148</v>
      </c>
      <c r="B11" s="395"/>
      <c r="C11" s="395"/>
      <c r="D11" s="395"/>
      <c r="E11" s="395"/>
      <c r="F11" s="395"/>
    </row>
    <row r="12" spans="1:10">
      <c r="A12" s="196"/>
      <c r="B12" s="197"/>
      <c r="C12" s="197"/>
      <c r="D12" s="197"/>
      <c r="E12" s="197"/>
      <c r="F12" s="197"/>
    </row>
    <row r="13" spans="1:10">
      <c r="A13" s="197"/>
      <c r="B13" s="234" t="s">
        <v>377</v>
      </c>
      <c r="C13" s="199"/>
      <c r="D13" s="199"/>
      <c r="E13" s="199"/>
      <c r="F13" s="199"/>
    </row>
    <row r="14" spans="1:10">
      <c r="A14" s="198"/>
      <c r="B14" s="235"/>
      <c r="C14" s="236" t="s">
        <v>58</v>
      </c>
      <c r="D14" s="236" t="s">
        <v>100</v>
      </c>
      <c r="E14" s="236" t="s">
        <v>376</v>
      </c>
      <c r="F14" s="236" t="s">
        <v>375</v>
      </c>
    </row>
    <row r="15" spans="1:10" ht="12.75" customHeight="1">
      <c r="B15" s="237">
        <v>2</v>
      </c>
      <c r="C15" s="235" t="s">
        <v>379</v>
      </c>
      <c r="D15" s="238">
        <v>3455.2</v>
      </c>
      <c r="E15" s="30">
        <v>15000</v>
      </c>
      <c r="F15" s="237" t="s">
        <v>410</v>
      </c>
    </row>
    <row r="16" spans="1:10" ht="12.75" customHeight="1">
      <c r="B16" s="237">
        <v>3</v>
      </c>
      <c r="C16" s="235" t="s">
        <v>370</v>
      </c>
      <c r="D16" s="238">
        <v>3455.3</v>
      </c>
      <c r="E16" s="30">
        <v>2000</v>
      </c>
      <c r="F16" s="237" t="s">
        <v>409</v>
      </c>
    </row>
    <row r="17" spans="1:6">
      <c r="A17" s="203"/>
      <c r="B17" s="239"/>
      <c r="D17" s="24"/>
      <c r="E17" s="31"/>
      <c r="F17" s="239"/>
    </row>
    <row r="18" spans="1:6">
      <c r="A18" s="203"/>
      <c r="B18" s="239"/>
      <c r="D18" s="24"/>
      <c r="E18" s="31"/>
      <c r="F18" s="239"/>
    </row>
    <row r="19" spans="1:6" ht="22.5">
      <c r="B19" s="201" t="str">
        <f>IF(ABS('Data Entry'!O148+'Data Entry'!O149-SUM(E21:E25))&lt;5,"","YOUR COVID-19 INCOME IS NOT IN BALANCE!")</f>
        <v/>
      </c>
      <c r="D19" s="24"/>
      <c r="E19" s="31"/>
      <c r="F19" s="239"/>
    </row>
    <row r="20" spans="1:6">
      <c r="A20" s="25"/>
      <c r="B20" s="186"/>
      <c r="C20" s="205" t="s">
        <v>58</v>
      </c>
      <c r="D20" s="205" t="s">
        <v>100</v>
      </c>
      <c r="E20" s="205" t="s">
        <v>376</v>
      </c>
      <c r="F20" s="205" t="s">
        <v>375</v>
      </c>
    </row>
    <row r="21" spans="1:6">
      <c r="B21" s="206">
        <v>1</v>
      </c>
      <c r="C21" s="186" t="s">
        <v>379</v>
      </c>
      <c r="D21" s="189">
        <v>3455.2</v>
      </c>
      <c r="E21" s="222"/>
      <c r="F21" s="184"/>
    </row>
    <row r="22" spans="1:6">
      <c r="B22" s="206">
        <v>2</v>
      </c>
      <c r="C22" s="186" t="s">
        <v>370</v>
      </c>
      <c r="D22" s="189">
        <v>3455.3</v>
      </c>
      <c r="E22" s="223"/>
      <c r="F22" s="184"/>
    </row>
    <row r="23" spans="1:6">
      <c r="B23" s="206">
        <v>3</v>
      </c>
      <c r="C23" s="186" t="s">
        <v>370</v>
      </c>
      <c r="D23" s="189">
        <v>3455.3</v>
      </c>
      <c r="E23" s="222"/>
      <c r="F23" s="184"/>
    </row>
    <row r="24" spans="1:6">
      <c r="B24" s="206">
        <v>4</v>
      </c>
      <c r="C24" s="186" t="s">
        <v>370</v>
      </c>
      <c r="D24" s="189">
        <v>3455.3</v>
      </c>
      <c r="E24" s="222"/>
      <c r="F24" s="184"/>
    </row>
    <row r="25" spans="1:6">
      <c r="B25" s="206">
        <v>5</v>
      </c>
      <c r="C25" s="186" t="s">
        <v>370</v>
      </c>
      <c r="D25" s="189">
        <v>3455.3</v>
      </c>
      <c r="E25" s="224"/>
      <c r="F25" s="185"/>
    </row>
    <row r="28" spans="1:6">
      <c r="A28" s="240"/>
      <c r="B28" t="s">
        <v>365</v>
      </c>
    </row>
    <row r="29" spans="1:6">
      <c r="A29" s="239"/>
      <c r="B29" s="390"/>
      <c r="C29" s="391"/>
      <c r="D29" s="391"/>
      <c r="E29" s="391"/>
      <c r="F29" s="392"/>
    </row>
    <row r="30" spans="1:6">
      <c r="A30" s="211"/>
      <c r="B30" s="386"/>
      <c r="C30" s="387"/>
      <c r="D30" s="387"/>
      <c r="E30" s="387"/>
      <c r="F30" s="388"/>
    </row>
    <row r="31" spans="1:6">
      <c r="A31" s="211"/>
      <c r="B31" s="393"/>
      <c r="C31" s="387"/>
      <c r="D31" s="387"/>
      <c r="E31" s="387"/>
      <c r="F31" s="388"/>
    </row>
    <row r="32" spans="1:6">
      <c r="A32" s="211"/>
      <c r="B32" s="386"/>
      <c r="C32" s="387"/>
      <c r="D32" s="387"/>
      <c r="E32" s="387"/>
      <c r="F32" s="388"/>
    </row>
    <row r="33" spans="1:6">
      <c r="A33" s="211"/>
      <c r="B33" s="386"/>
      <c r="C33" s="387"/>
      <c r="D33" s="387"/>
      <c r="E33" s="387"/>
      <c r="F33" s="388"/>
    </row>
    <row r="34" spans="1:6">
      <c r="A34" s="211"/>
      <c r="B34" s="386"/>
      <c r="C34" s="387"/>
      <c r="D34" s="387"/>
      <c r="E34" s="387"/>
      <c r="F34" s="388"/>
    </row>
    <row r="35" spans="1:6">
      <c r="A35" s="211"/>
      <c r="B35" s="386"/>
      <c r="C35" s="387"/>
      <c r="D35" s="387"/>
      <c r="E35" s="387"/>
      <c r="F35" s="388"/>
    </row>
    <row r="36" spans="1:6">
      <c r="A36" s="211"/>
      <c r="B36" s="386"/>
      <c r="C36" s="387"/>
      <c r="D36" s="387"/>
      <c r="E36" s="387"/>
      <c r="F36" s="388"/>
    </row>
    <row r="37" spans="1:6">
      <c r="A37" s="211"/>
      <c r="B37" s="386"/>
      <c r="C37" s="387"/>
      <c r="D37" s="387"/>
      <c r="E37" s="387"/>
      <c r="F37" s="388"/>
    </row>
    <row r="38" spans="1:6">
      <c r="A38" s="211"/>
      <c r="B38" s="386"/>
      <c r="C38" s="387"/>
      <c r="D38" s="387"/>
      <c r="E38" s="387"/>
      <c r="F38" s="388"/>
    </row>
    <row r="39" spans="1:6">
      <c r="A39" s="211"/>
      <c r="B39" s="386"/>
      <c r="C39" s="387"/>
      <c r="D39" s="387"/>
      <c r="E39" s="387"/>
      <c r="F39" s="388"/>
    </row>
    <row r="40" spans="1:6">
      <c r="A40" s="211"/>
      <c r="B40" s="386"/>
      <c r="C40" s="387"/>
      <c r="D40" s="387"/>
      <c r="E40" s="387"/>
      <c r="F40" s="388"/>
    </row>
    <row r="41" spans="1:6">
      <c r="A41" s="211"/>
      <c r="B41" s="386"/>
      <c r="C41" s="387"/>
      <c r="D41" s="387"/>
      <c r="E41" s="387"/>
      <c r="F41" s="388"/>
    </row>
    <row r="42" spans="1:6">
      <c r="A42" s="211"/>
      <c r="B42" s="396"/>
      <c r="C42" s="397"/>
      <c r="D42" s="397"/>
      <c r="E42" s="397"/>
      <c r="F42" s="398"/>
    </row>
  </sheetData>
  <sheetProtection algorithmName="SHA-512" hashValue="P+Gsf2ynT142euDvd5biM2Kal6HRFXqi4q+H9y3NiwOmXcd9c8kWVMfw/nR/PSyLJ6zxLJsWlftVD7FA8MaXGg==" saltValue="VUc2nbr4OcqkK7Gh4WYzLA==" spinCount="100000" sheet="1" objects="1" scenarios="1"/>
  <mergeCells count="17">
    <mergeCell ref="B42:F42"/>
    <mergeCell ref="B33:F33"/>
    <mergeCell ref="B34:F34"/>
    <mergeCell ref="B35:F35"/>
    <mergeCell ref="B36:F36"/>
    <mergeCell ref="B37:F37"/>
    <mergeCell ref="A1:C1"/>
    <mergeCell ref="B38:F38"/>
    <mergeCell ref="B39:F39"/>
    <mergeCell ref="B40:F40"/>
    <mergeCell ref="B41:F41"/>
    <mergeCell ref="C10:F10"/>
    <mergeCell ref="B29:F29"/>
    <mergeCell ref="B30:F30"/>
    <mergeCell ref="B31:F31"/>
    <mergeCell ref="B32:F32"/>
    <mergeCell ref="A11:F11"/>
  </mergeCells>
  <hyperlinks>
    <hyperlink ref="A1" location="'Table of Contents'!D3" display="'Table of Contents'!D3" xr:uid="{24F9E20A-FE38-4C64-9A6B-BC7485A4453D}"/>
  </hyperlinks>
  <printOptions gridLines="1"/>
  <pageMargins left="0.7" right="0.7" top="0.75" bottom="0.75" header="0.3" footer="0.3"/>
  <pageSetup scale="81"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7979"/>
    <outlinePr summaryRight="0"/>
    <pageSetUpPr fitToPage="1"/>
  </sheetPr>
  <dimension ref="B1:AB34"/>
  <sheetViews>
    <sheetView zoomScaleNormal="100" workbookViewId="0">
      <pane xSplit="2" ySplit="8" topLeftCell="C9" activePane="bottomRight" state="frozen"/>
      <selection pane="topRight" activeCell="C1" sqref="C1"/>
      <selection pane="bottomLeft" activeCell="A9" sqref="A9"/>
      <selection pane="bottomRight" activeCell="C10" sqref="C10"/>
    </sheetView>
  </sheetViews>
  <sheetFormatPr defaultRowHeight="12.75" outlineLevelCol="1"/>
  <cols>
    <col min="1" max="1" width="2.42578125" customWidth="1"/>
    <col min="2" max="2" width="43" customWidth="1"/>
    <col min="3" max="8" width="17.42578125" customWidth="1"/>
    <col min="9" max="26" width="17.42578125" customWidth="1" outlineLevel="1"/>
    <col min="27" max="27" width="2.42578125" customWidth="1"/>
  </cols>
  <sheetData>
    <row r="1" spans="2:28" ht="15">
      <c r="B1" s="194" t="str">
        <f>'Drop down options'!$D$2</f>
        <v>RETURN TO TABLE OF CONTENTS</v>
      </c>
      <c r="C1" s="399" t="str">
        <f>'Data Entry'!C2</f>
        <v/>
      </c>
      <c r="D1" s="399"/>
      <c r="E1" s="399"/>
      <c r="F1" s="399"/>
      <c r="G1" s="399"/>
      <c r="H1" s="399"/>
      <c r="I1" s="212"/>
      <c r="J1" s="212"/>
      <c r="K1" s="212"/>
      <c r="L1" s="212"/>
      <c r="M1" s="212"/>
      <c r="N1" s="212"/>
      <c r="O1" s="212"/>
      <c r="P1" s="212"/>
      <c r="Q1" s="212"/>
      <c r="R1" s="212"/>
      <c r="S1" s="212"/>
      <c r="T1" s="212"/>
      <c r="U1" s="212"/>
      <c r="V1" s="212"/>
      <c r="W1" s="212"/>
      <c r="X1" s="212"/>
      <c r="Y1" s="212"/>
      <c r="Z1" s="212"/>
    </row>
    <row r="2" spans="2:28">
      <c r="B2" s="187"/>
      <c r="C2" s="399" t="str">
        <f>'Data Entry'!C3</f>
        <v/>
      </c>
      <c r="D2" s="399"/>
      <c r="E2" s="399"/>
      <c r="F2" s="399"/>
      <c r="G2" s="399"/>
      <c r="H2" s="399"/>
      <c r="I2" s="212"/>
      <c r="J2" s="212"/>
      <c r="K2" s="212"/>
      <c r="L2" s="212"/>
      <c r="M2" s="212"/>
      <c r="N2" s="212"/>
      <c r="O2" s="212"/>
      <c r="P2" s="212"/>
      <c r="Q2" s="212"/>
      <c r="R2" s="212"/>
      <c r="S2" s="212"/>
      <c r="T2" s="212"/>
      <c r="U2" s="212"/>
      <c r="V2" s="212"/>
      <c r="W2" s="212"/>
      <c r="X2" s="212"/>
      <c r="Y2" s="212"/>
      <c r="Z2" s="212"/>
    </row>
    <row r="3" spans="2:28">
      <c r="B3" s="188"/>
      <c r="C3" s="399" t="s">
        <v>110</v>
      </c>
      <c r="D3" s="399"/>
      <c r="E3" s="399"/>
      <c r="F3" s="399"/>
      <c r="G3" s="399"/>
      <c r="H3" s="399"/>
      <c r="I3" s="2"/>
      <c r="J3" s="2"/>
      <c r="K3" s="2"/>
      <c r="L3" s="2"/>
      <c r="M3" s="2"/>
      <c r="N3" s="2"/>
      <c r="O3" s="2"/>
      <c r="P3" s="2"/>
      <c r="Q3" s="2"/>
      <c r="R3" s="2"/>
      <c r="S3" s="2"/>
      <c r="T3" s="2"/>
      <c r="U3" s="2"/>
      <c r="V3" s="2"/>
      <c r="W3" s="2"/>
      <c r="X3" s="2"/>
      <c r="Y3" s="2"/>
      <c r="Z3" s="2"/>
    </row>
    <row r="4" spans="2:28">
      <c r="B4" s="5"/>
      <c r="C4" s="399" t="s">
        <v>1171</v>
      </c>
      <c r="D4" s="399"/>
      <c r="E4" s="399"/>
      <c r="F4" s="399"/>
      <c r="G4" s="399"/>
      <c r="H4" s="399"/>
      <c r="I4" s="2"/>
      <c r="J4" s="2"/>
      <c r="K4" s="2"/>
      <c r="L4" s="2"/>
      <c r="M4" s="2"/>
      <c r="N4" s="2"/>
      <c r="O4" s="2"/>
      <c r="P4" s="2"/>
      <c r="Q4" s="2"/>
      <c r="R4" s="2"/>
      <c r="S4" s="2"/>
      <c r="T4" s="2"/>
      <c r="U4" s="2"/>
      <c r="V4" s="2"/>
      <c r="W4" s="2"/>
      <c r="X4" s="2"/>
      <c r="Y4" s="2"/>
      <c r="Z4" s="2"/>
    </row>
    <row r="5" spans="2:28">
      <c r="B5" s="5"/>
      <c r="C5" s="399" t="str">
        <f>CONCATENATE("AS OF JUNE 30"," ",'Drop down options'!B2)</f>
        <v>AS OF JUNE 30 2025</v>
      </c>
      <c r="D5" s="399"/>
      <c r="E5" s="399"/>
      <c r="F5" s="399"/>
      <c r="G5" s="399"/>
      <c r="H5" s="399"/>
      <c r="I5" s="2"/>
      <c r="J5" s="2"/>
      <c r="K5" s="2"/>
      <c r="L5" s="2"/>
      <c r="M5" s="2"/>
      <c r="N5" s="2"/>
      <c r="O5" s="2"/>
      <c r="P5" s="2"/>
      <c r="Q5" s="2"/>
      <c r="R5" s="2"/>
      <c r="S5" s="2"/>
      <c r="T5" s="2"/>
      <c r="U5" s="2"/>
      <c r="V5" s="2"/>
      <c r="W5" s="2"/>
      <c r="X5" s="2"/>
      <c r="Y5" s="2"/>
      <c r="Z5" s="2"/>
    </row>
    <row r="6" spans="2:28">
      <c r="B6" s="5"/>
      <c r="C6" s="406"/>
      <c r="D6" s="406"/>
      <c r="E6" s="406"/>
      <c r="F6" s="406"/>
      <c r="G6" s="406"/>
      <c r="H6" s="406"/>
      <c r="I6" s="2"/>
      <c r="J6" s="2"/>
      <c r="K6" s="2"/>
      <c r="L6" s="2"/>
      <c r="M6" s="2"/>
      <c r="N6" s="2"/>
      <c r="O6" s="2"/>
      <c r="P6" s="2"/>
      <c r="Q6" s="2"/>
      <c r="R6" s="2"/>
      <c r="S6" s="2"/>
      <c r="T6" s="2"/>
      <c r="U6" s="2"/>
      <c r="V6" s="2"/>
      <c r="W6" s="2"/>
      <c r="X6" s="2"/>
      <c r="Y6" s="2"/>
      <c r="Z6" s="2"/>
    </row>
    <row r="7" spans="2:28" ht="22.5" customHeight="1">
      <c r="B7" s="5"/>
      <c r="C7" s="408" t="str">
        <f>IF(ABS(C19)+ABS(D19)+ABS(E19)+ABS(G19)&lt;25,"","YOUR RESTRICTED ACTIVITY DOES NOT TIE OUT")</f>
        <v/>
      </c>
      <c r="D7" s="408"/>
      <c r="E7" s="408"/>
      <c r="F7" s="408"/>
      <c r="G7" s="408"/>
      <c r="H7" s="408"/>
    </row>
    <row r="8" spans="2:28" ht="15.75">
      <c r="B8" s="213"/>
      <c r="C8" s="407" t="str">
        <f>CONCATENATE('Drop down options'!B4," ","CFS Restricted Activity")</f>
        <v>2024-2025 CFS Restricted Activity</v>
      </c>
      <c r="D8" s="407"/>
      <c r="E8" s="407"/>
      <c r="F8" s="407"/>
      <c r="G8" s="407"/>
      <c r="H8" s="407"/>
      <c r="I8" s="213"/>
      <c r="J8" s="213"/>
      <c r="K8" s="213"/>
      <c r="L8" s="213"/>
      <c r="M8" s="213"/>
      <c r="N8" s="213"/>
      <c r="O8" s="213"/>
      <c r="P8" s="213"/>
      <c r="Q8" s="213"/>
      <c r="R8" s="213"/>
      <c r="S8" s="213"/>
      <c r="T8" s="213"/>
      <c r="U8" s="213"/>
      <c r="V8" s="213"/>
      <c r="W8" s="213"/>
      <c r="X8" s="213"/>
      <c r="Y8" s="213"/>
      <c r="Z8" s="213"/>
    </row>
    <row r="9" spans="2:28" ht="49.5" customHeight="1" thickBot="1">
      <c r="B9" s="214"/>
      <c r="C9" s="215" t="s">
        <v>356</v>
      </c>
      <c r="D9" s="216" t="s">
        <v>981</v>
      </c>
      <c r="E9" s="216" t="s">
        <v>390</v>
      </c>
      <c r="F9" s="217" t="s">
        <v>890</v>
      </c>
      <c r="G9" s="216" t="s">
        <v>363</v>
      </c>
      <c r="H9" s="217" t="s">
        <v>444</v>
      </c>
      <c r="I9" s="218" t="s">
        <v>927</v>
      </c>
      <c r="J9" s="98" t="s">
        <v>925</v>
      </c>
      <c r="K9" s="98" t="s">
        <v>923</v>
      </c>
      <c r="L9" s="98" t="s">
        <v>923</v>
      </c>
      <c r="M9" s="98" t="s">
        <v>923</v>
      </c>
      <c r="N9" s="98" t="s">
        <v>923</v>
      </c>
      <c r="O9" s="98" t="s">
        <v>923</v>
      </c>
      <c r="P9" s="98" t="s">
        <v>923</v>
      </c>
      <c r="Q9" s="98" t="s">
        <v>923</v>
      </c>
      <c r="R9" s="98" t="s">
        <v>923</v>
      </c>
      <c r="S9" s="98" t="s">
        <v>923</v>
      </c>
      <c r="T9" s="98" t="s">
        <v>923</v>
      </c>
      <c r="U9" s="98" t="s">
        <v>923</v>
      </c>
      <c r="V9" s="98" t="s">
        <v>923</v>
      </c>
      <c r="W9" s="98" t="s">
        <v>923</v>
      </c>
      <c r="X9" s="98" t="s">
        <v>923</v>
      </c>
      <c r="Y9" s="98" t="s">
        <v>923</v>
      </c>
      <c r="Z9" s="98" t="s">
        <v>923</v>
      </c>
    </row>
    <row r="10" spans="2:28" ht="15.75">
      <c r="B10" s="219" t="str">
        <f>CONCATENATE('Drop down options'!B3," ","Ending Balance")</f>
        <v>2024 Ending Balance</v>
      </c>
      <c r="C10" s="29">
        <v>0</v>
      </c>
      <c r="D10" s="29">
        <v>0</v>
      </c>
      <c r="E10" s="29">
        <v>0</v>
      </c>
      <c r="F10" s="70">
        <f>G10-H10</f>
        <v>0</v>
      </c>
      <c r="G10" s="29">
        <v>0</v>
      </c>
      <c r="H10" s="70">
        <f>SUM(I10:Z10)</f>
        <v>0</v>
      </c>
      <c r="I10" s="69">
        <v>0</v>
      </c>
      <c r="J10" s="69">
        <v>0</v>
      </c>
      <c r="K10" s="69">
        <v>0</v>
      </c>
      <c r="L10" s="69">
        <v>0</v>
      </c>
      <c r="M10" s="69">
        <v>0</v>
      </c>
      <c r="N10" s="69">
        <v>0</v>
      </c>
      <c r="O10" s="69">
        <v>0</v>
      </c>
      <c r="P10" s="69">
        <v>0</v>
      </c>
      <c r="Q10" s="69">
        <v>0</v>
      </c>
      <c r="R10" s="69">
        <v>0</v>
      </c>
      <c r="S10" s="69">
        <v>0</v>
      </c>
      <c r="T10" s="69">
        <v>0</v>
      </c>
      <c r="U10" s="69">
        <v>0</v>
      </c>
      <c r="V10" s="69">
        <v>0</v>
      </c>
      <c r="W10" s="69">
        <v>0</v>
      </c>
      <c r="X10" s="69">
        <v>0</v>
      </c>
      <c r="Y10" s="69">
        <v>0</v>
      </c>
      <c r="Z10" s="69">
        <v>0</v>
      </c>
    </row>
    <row r="11" spans="2:28" ht="15.75">
      <c r="B11" s="219" t="str">
        <f>CONCATENATE("Plus:"," ",'Drop down options'!B2," ","Income (P&amp;L line 15 to 17 &amp; 21)")</f>
        <v>Plus: 2025 Income (P&amp;L line 15 to 17 &amp; 21)</v>
      </c>
      <c r="C11" s="88">
        <f>'Consolidated - Profit &amp; Loss'!$J$42</f>
        <v>0</v>
      </c>
      <c r="D11" s="88">
        <f>'Consolidated - Profit &amp; Loss'!$L$24</f>
        <v>0</v>
      </c>
      <c r="E11" s="88">
        <f>'Consolidated - Profit &amp; Loss'!$N$24</f>
        <v>0</v>
      </c>
      <c r="F11" s="70">
        <f>G11-H11</f>
        <v>0</v>
      </c>
      <c r="G11" s="88">
        <f>'Consolidated - Profit &amp; Loss'!J24</f>
        <v>0</v>
      </c>
      <c r="H11" s="70">
        <f>SUM(I11:Z11)</f>
        <v>0</v>
      </c>
      <c r="I11" s="69">
        <v>0</v>
      </c>
      <c r="J11" s="69">
        <v>0</v>
      </c>
      <c r="K11" s="69">
        <v>0</v>
      </c>
      <c r="L11" s="69">
        <v>0</v>
      </c>
      <c r="M11" s="69">
        <v>0</v>
      </c>
      <c r="N11" s="69">
        <v>0</v>
      </c>
      <c r="O11" s="69">
        <v>0</v>
      </c>
      <c r="P11" s="69">
        <v>0</v>
      </c>
      <c r="Q11" s="69">
        <v>0</v>
      </c>
      <c r="R11" s="69">
        <v>0</v>
      </c>
      <c r="S11" s="69">
        <v>0</v>
      </c>
      <c r="T11" s="69">
        <v>0</v>
      </c>
      <c r="U11" s="69">
        <v>0</v>
      </c>
      <c r="V11" s="69">
        <v>0</v>
      </c>
      <c r="W11" s="69">
        <v>0</v>
      </c>
      <c r="X11" s="69">
        <v>0</v>
      </c>
      <c r="Y11" s="69">
        <v>0</v>
      </c>
      <c r="Z11" s="69">
        <v>0</v>
      </c>
    </row>
    <row r="12" spans="2:28" ht="15.75">
      <c r="B12" s="219" t="str">
        <f>CONCATENATE("Less:"," ",'Drop down options'!B2," ","Expenses (P&amp;L line 29 to 34)")</f>
        <v>Less: 2025 Expenses (P&amp;L line 29 to 34)</v>
      </c>
      <c r="C12" s="88">
        <f>'Consolidated - Profit &amp; Loss'!$J$48</f>
        <v>0</v>
      </c>
      <c r="D12" s="88">
        <f>'Consolidated - Profit &amp; Loss'!$L$36</f>
        <v>0</v>
      </c>
      <c r="E12" s="88">
        <f>'Consolidated - Profit &amp; Loss'!$N$36</f>
        <v>0</v>
      </c>
      <c r="F12" s="70">
        <f>G12-H12</f>
        <v>0</v>
      </c>
      <c r="G12" s="88">
        <f>'Consolidated - Profit &amp; Loss'!J36</f>
        <v>0</v>
      </c>
      <c r="H12" s="70">
        <f>SUM(I12:Z12)</f>
        <v>0</v>
      </c>
      <c r="I12" s="69">
        <v>0</v>
      </c>
      <c r="J12" s="69">
        <v>0</v>
      </c>
      <c r="K12" s="69">
        <v>0</v>
      </c>
      <c r="L12" s="69">
        <v>0</v>
      </c>
      <c r="M12" s="69">
        <v>0</v>
      </c>
      <c r="N12" s="69">
        <v>0</v>
      </c>
      <c r="O12" s="69">
        <v>0</v>
      </c>
      <c r="P12" s="69">
        <v>0</v>
      </c>
      <c r="Q12" s="69">
        <v>0</v>
      </c>
      <c r="R12" s="69">
        <v>0</v>
      </c>
      <c r="S12" s="69">
        <v>0</v>
      </c>
      <c r="T12" s="69">
        <v>0</v>
      </c>
      <c r="U12" s="69">
        <v>0</v>
      </c>
      <c r="V12" s="69">
        <v>0</v>
      </c>
      <c r="W12" s="69">
        <v>0</v>
      </c>
      <c r="X12" s="69">
        <v>0</v>
      </c>
      <c r="Y12" s="69">
        <v>0</v>
      </c>
      <c r="Z12" s="69">
        <v>0</v>
      </c>
      <c r="AB12" s="220"/>
    </row>
    <row r="13" spans="2:28" ht="15.75">
      <c r="B13" s="219" t="str">
        <f>CONCATENATE("Less:"," ",'Drop down options'!B2," ","Capital Expenditures (P&amp;L line 49)")</f>
        <v>Less: 2025 Capital Expenditures (P&amp;L line 49)</v>
      </c>
      <c r="C13" s="89"/>
      <c r="D13" s="88">
        <f>'Consolidated - Profit &amp; Loss'!$L$47</f>
        <v>0</v>
      </c>
      <c r="E13" s="88">
        <f>'Consolidated - Profit &amp; Loss'!$N$47</f>
        <v>0</v>
      </c>
      <c r="F13" s="70">
        <f>G13-H13</f>
        <v>0</v>
      </c>
      <c r="G13" s="88">
        <f>'Consolidated - Profit &amp; Loss'!J47</f>
        <v>0</v>
      </c>
      <c r="H13" s="70">
        <f>SUM(I13:Z13)</f>
        <v>0</v>
      </c>
      <c r="I13" s="69">
        <v>0</v>
      </c>
      <c r="J13" s="69">
        <v>0</v>
      </c>
      <c r="K13" s="69">
        <v>0</v>
      </c>
      <c r="L13" s="69">
        <v>0</v>
      </c>
      <c r="M13" s="69">
        <v>0</v>
      </c>
      <c r="N13" s="69">
        <v>0</v>
      </c>
      <c r="O13" s="69">
        <v>0</v>
      </c>
      <c r="P13" s="69">
        <v>0</v>
      </c>
      <c r="Q13" s="69">
        <v>0</v>
      </c>
      <c r="R13" s="69">
        <v>0</v>
      </c>
      <c r="S13" s="69">
        <v>0</v>
      </c>
      <c r="T13" s="69">
        <v>0</v>
      </c>
      <c r="U13" s="69">
        <v>0</v>
      </c>
      <c r="V13" s="69">
        <v>0</v>
      </c>
      <c r="W13" s="69">
        <v>0</v>
      </c>
      <c r="X13" s="69">
        <v>0</v>
      </c>
      <c r="Y13" s="69">
        <v>0</v>
      </c>
      <c r="Z13" s="69">
        <v>0</v>
      </c>
    </row>
    <row r="14" spans="2:28" ht="15.75">
      <c r="B14" s="219" t="str">
        <f>CONCATENATE("Less:"," ",'Drop down options'!B2," ","Capital Purchases (Equity ADJ)")</f>
        <v>Less: 2025 Capital Purchases (Equity ADJ)</v>
      </c>
      <c r="C14" s="29">
        <v>0</v>
      </c>
      <c r="D14" s="29">
        <v>0</v>
      </c>
      <c r="E14" s="29">
        <v>0</v>
      </c>
      <c r="F14" s="70">
        <f>G14-H14</f>
        <v>0</v>
      </c>
      <c r="G14" s="29">
        <v>0</v>
      </c>
      <c r="H14" s="70">
        <f>SUM(I14:Z14)</f>
        <v>0</v>
      </c>
      <c r="I14" s="29">
        <v>0</v>
      </c>
      <c r="J14" s="29">
        <v>0</v>
      </c>
      <c r="K14" s="29"/>
      <c r="L14" s="29">
        <v>0</v>
      </c>
      <c r="M14" s="29">
        <v>0</v>
      </c>
      <c r="N14" s="29">
        <v>0</v>
      </c>
      <c r="O14" s="29">
        <v>0</v>
      </c>
      <c r="P14" s="29">
        <v>0</v>
      </c>
      <c r="Q14" s="29">
        <v>0</v>
      </c>
      <c r="R14" s="29">
        <v>0</v>
      </c>
      <c r="S14" s="29">
        <v>0</v>
      </c>
      <c r="T14" s="29">
        <v>0</v>
      </c>
      <c r="U14" s="29">
        <v>0</v>
      </c>
      <c r="V14" s="29">
        <v>0</v>
      </c>
      <c r="W14" s="29">
        <v>0</v>
      </c>
      <c r="X14" s="29">
        <v>0</v>
      </c>
      <c r="Y14" s="29">
        <v>0</v>
      </c>
      <c r="Z14" s="29">
        <v>0</v>
      </c>
    </row>
    <row r="15" spans="2:28" ht="15.75">
      <c r="B15" s="219" t="s">
        <v>357</v>
      </c>
      <c r="C15" s="28">
        <f>C10+C11-C12-C13-C14</f>
        <v>0</v>
      </c>
      <c r="D15" s="28">
        <f t="shared" ref="D15:E15" si="0">D10+D11-D12-D13-D14</f>
        <v>0</v>
      </c>
      <c r="E15" s="28">
        <f t="shared" si="0"/>
        <v>0</v>
      </c>
      <c r="F15" s="70">
        <f>F10+F11-F12-F13-F14</f>
        <v>0</v>
      </c>
      <c r="G15" s="28">
        <f>G10+G11-G12-G13-G14</f>
        <v>0</v>
      </c>
      <c r="H15" s="70">
        <f>H10+H11-H12-H13-H14</f>
        <v>0</v>
      </c>
      <c r="I15" s="28">
        <f>I10+I11-I12-I13-I14</f>
        <v>0</v>
      </c>
      <c r="J15" s="28">
        <f t="shared" ref="J15:Z15" si="1">J10+J11-J12-J13-J14</f>
        <v>0</v>
      </c>
      <c r="K15" s="28">
        <f t="shared" si="1"/>
        <v>0</v>
      </c>
      <c r="L15" s="28">
        <f t="shared" si="1"/>
        <v>0</v>
      </c>
      <c r="M15" s="28">
        <f t="shared" si="1"/>
        <v>0</v>
      </c>
      <c r="N15" s="28">
        <f t="shared" si="1"/>
        <v>0</v>
      </c>
      <c r="O15" s="28">
        <f t="shared" si="1"/>
        <v>0</v>
      </c>
      <c r="P15" s="28">
        <f t="shared" si="1"/>
        <v>0</v>
      </c>
      <c r="Q15" s="28">
        <f t="shared" si="1"/>
        <v>0</v>
      </c>
      <c r="R15" s="28">
        <f t="shared" si="1"/>
        <v>0</v>
      </c>
      <c r="S15" s="28">
        <f t="shared" si="1"/>
        <v>0</v>
      </c>
      <c r="T15" s="28">
        <f t="shared" si="1"/>
        <v>0</v>
      </c>
      <c r="U15" s="28">
        <f t="shared" si="1"/>
        <v>0</v>
      </c>
      <c r="V15" s="28">
        <f t="shared" si="1"/>
        <v>0</v>
      </c>
      <c r="W15" s="28">
        <f t="shared" si="1"/>
        <v>0</v>
      </c>
      <c r="X15" s="28">
        <f t="shared" si="1"/>
        <v>0</v>
      </c>
      <c r="Y15" s="28">
        <f t="shared" si="1"/>
        <v>0</v>
      </c>
      <c r="Z15" s="28">
        <f t="shared" si="1"/>
        <v>0</v>
      </c>
    </row>
    <row r="16" spans="2:28" ht="15.75">
      <c r="B16" s="219" t="s">
        <v>358</v>
      </c>
      <c r="C16" s="90">
        <f>'Data Entry'!$K$263-'Data Entry'!$K$264</f>
        <v>0</v>
      </c>
      <c r="D16" s="90">
        <f>'Data Entry'!$M$263-'Data Entry'!$M$264</f>
        <v>0</v>
      </c>
      <c r="E16" s="90">
        <f>'Data Entry'!$N$263-'Data Entry'!$N$264</f>
        <v>0</v>
      </c>
      <c r="F16" s="91">
        <f>G16-H16</f>
        <v>0</v>
      </c>
      <c r="G16" s="90">
        <f>'Data Entry'!L263-'Data Entry'!L264</f>
        <v>0</v>
      </c>
      <c r="H16" s="91">
        <f>SUM(I16:Z16)</f>
        <v>0</v>
      </c>
      <c r="I16" s="97">
        <v>0</v>
      </c>
      <c r="J16" s="97">
        <v>0</v>
      </c>
      <c r="K16" s="97">
        <v>0</v>
      </c>
      <c r="L16" s="97">
        <v>0</v>
      </c>
      <c r="M16" s="97">
        <v>0</v>
      </c>
      <c r="N16" s="97">
        <v>0</v>
      </c>
      <c r="O16" s="97">
        <v>0</v>
      </c>
      <c r="P16" s="97">
        <v>0</v>
      </c>
      <c r="Q16" s="97">
        <v>0</v>
      </c>
      <c r="R16" s="97">
        <v>0</v>
      </c>
      <c r="S16" s="97">
        <v>0</v>
      </c>
      <c r="T16" s="97">
        <v>0</v>
      </c>
      <c r="U16" s="97">
        <v>0</v>
      </c>
      <c r="V16" s="97">
        <v>0</v>
      </c>
      <c r="W16" s="97">
        <v>0</v>
      </c>
      <c r="X16" s="97">
        <v>0</v>
      </c>
      <c r="Y16" s="97">
        <v>0</v>
      </c>
      <c r="Z16" s="97">
        <v>0</v>
      </c>
    </row>
    <row r="17" spans="2:26" ht="15.75">
      <c r="B17" s="219" t="str">
        <f>CONCATENATE('Drop down options'!B2," ","Ending Balance (Calculated)")</f>
        <v>2025 Ending Balance (Calculated)</v>
      </c>
      <c r="C17" s="28">
        <f t="shared" ref="C17:I17" si="2">C15+C16</f>
        <v>0</v>
      </c>
      <c r="D17" s="28">
        <f t="shared" si="2"/>
        <v>0</v>
      </c>
      <c r="E17" s="28">
        <f t="shared" si="2"/>
        <v>0</v>
      </c>
      <c r="F17" s="70">
        <f t="shared" si="2"/>
        <v>0</v>
      </c>
      <c r="G17" s="28">
        <f t="shared" si="2"/>
        <v>0</v>
      </c>
      <c r="H17" s="70">
        <f t="shared" si="2"/>
        <v>0</v>
      </c>
      <c r="I17" s="28">
        <f t="shared" si="2"/>
        <v>0</v>
      </c>
      <c r="J17" s="28">
        <f t="shared" ref="J17:Z17" si="3">J15+J16</f>
        <v>0</v>
      </c>
      <c r="K17" s="28">
        <f t="shared" si="3"/>
        <v>0</v>
      </c>
      <c r="L17" s="28">
        <f t="shared" ref="L17:P17" si="4">L15+L16</f>
        <v>0</v>
      </c>
      <c r="M17" s="28">
        <f t="shared" si="4"/>
        <v>0</v>
      </c>
      <c r="N17" s="28">
        <f t="shared" si="4"/>
        <v>0</v>
      </c>
      <c r="O17" s="28">
        <f t="shared" si="4"/>
        <v>0</v>
      </c>
      <c r="P17" s="28">
        <f t="shared" si="4"/>
        <v>0</v>
      </c>
      <c r="Q17" s="28">
        <f t="shared" ref="Q17:T17" si="5">Q15+Q16</f>
        <v>0</v>
      </c>
      <c r="R17" s="28">
        <f t="shared" si="5"/>
        <v>0</v>
      </c>
      <c r="S17" s="28">
        <f t="shared" si="5"/>
        <v>0</v>
      </c>
      <c r="T17" s="28">
        <f t="shared" si="5"/>
        <v>0</v>
      </c>
      <c r="U17" s="28">
        <f t="shared" si="3"/>
        <v>0</v>
      </c>
      <c r="V17" s="28">
        <f t="shared" si="3"/>
        <v>0</v>
      </c>
      <c r="W17" s="28">
        <f t="shared" si="3"/>
        <v>0</v>
      </c>
      <c r="X17" s="28">
        <f t="shared" si="3"/>
        <v>0</v>
      </c>
      <c r="Y17" s="28">
        <f t="shared" ref="Y17" si="6">Y15+Y16</f>
        <v>0</v>
      </c>
      <c r="Z17" s="28">
        <f t="shared" si="3"/>
        <v>0</v>
      </c>
    </row>
    <row r="18" spans="2:26" ht="15.75">
      <c r="B18" s="219" t="str">
        <f>CONCATENATE("Amount reported on"," ",'Drop down options'!B2," ","CFS B/S")</f>
        <v>Amount reported on 2025 CFS B/S</v>
      </c>
      <c r="C18" s="88">
        <f>'Balance Sheet'!$I$25</f>
        <v>0</v>
      </c>
      <c r="D18" s="88">
        <f>'Balance Sheet'!$I$27</f>
        <v>0</v>
      </c>
      <c r="E18" s="88">
        <f>'Balance Sheet'!$I$28</f>
        <v>0</v>
      </c>
      <c r="F18" s="70">
        <f>G18-H18</f>
        <v>0</v>
      </c>
      <c r="G18" s="88">
        <f>'Balance Sheet'!I26+'Balance Sheet'!I29</f>
        <v>0</v>
      </c>
      <c r="H18" s="70">
        <f>SUM(I18:Z18)</f>
        <v>0</v>
      </c>
      <c r="I18" s="29">
        <v>0</v>
      </c>
      <c r="J18" s="29">
        <v>0</v>
      </c>
      <c r="K18" s="29">
        <v>0</v>
      </c>
      <c r="L18" s="29">
        <v>0</v>
      </c>
      <c r="M18" s="29">
        <v>0</v>
      </c>
      <c r="N18" s="29">
        <v>0</v>
      </c>
      <c r="O18" s="29">
        <v>0</v>
      </c>
      <c r="P18" s="29">
        <v>0</v>
      </c>
      <c r="Q18" s="29">
        <v>0</v>
      </c>
      <c r="R18" s="29">
        <v>0</v>
      </c>
      <c r="S18" s="29">
        <v>0</v>
      </c>
      <c r="T18" s="29">
        <v>0</v>
      </c>
      <c r="U18" s="29">
        <v>0</v>
      </c>
      <c r="V18" s="29">
        <v>0</v>
      </c>
      <c r="W18" s="29">
        <v>0</v>
      </c>
      <c r="X18" s="29">
        <v>0</v>
      </c>
      <c r="Y18" s="29">
        <v>0</v>
      </c>
      <c r="Z18" s="29">
        <v>0</v>
      </c>
    </row>
    <row r="19" spans="2:26" ht="15.75">
      <c r="B19" s="221" t="s">
        <v>360</v>
      </c>
      <c r="C19" s="92">
        <f t="shared" ref="C19:J19" si="7">C18-C17</f>
        <v>0</v>
      </c>
      <c r="D19" s="92">
        <f>D18-D17</f>
        <v>0</v>
      </c>
      <c r="E19" s="92">
        <f t="shared" si="7"/>
        <v>0</v>
      </c>
      <c r="F19" s="93">
        <f>F18-F17</f>
        <v>0</v>
      </c>
      <c r="G19" s="92">
        <f t="shared" si="7"/>
        <v>0</v>
      </c>
      <c r="H19" s="93">
        <f>H18-H17</f>
        <v>0</v>
      </c>
      <c r="I19" s="92">
        <f>I18-I17</f>
        <v>0</v>
      </c>
      <c r="J19" s="92">
        <f t="shared" si="7"/>
        <v>0</v>
      </c>
      <c r="K19" s="92">
        <f t="shared" ref="K19:Z19" si="8">K18-K17</f>
        <v>0</v>
      </c>
      <c r="L19" s="92">
        <f t="shared" ref="L19:P19" si="9">L18-L17</f>
        <v>0</v>
      </c>
      <c r="M19" s="92">
        <f t="shared" si="9"/>
        <v>0</v>
      </c>
      <c r="N19" s="92">
        <f t="shared" si="9"/>
        <v>0</v>
      </c>
      <c r="O19" s="92">
        <f t="shared" si="9"/>
        <v>0</v>
      </c>
      <c r="P19" s="92">
        <f t="shared" si="9"/>
        <v>0</v>
      </c>
      <c r="Q19" s="92">
        <f t="shared" ref="Q19:T19" si="10">Q18-Q17</f>
        <v>0</v>
      </c>
      <c r="R19" s="92">
        <f t="shared" si="10"/>
        <v>0</v>
      </c>
      <c r="S19" s="92">
        <f t="shared" si="10"/>
        <v>0</v>
      </c>
      <c r="T19" s="92">
        <f t="shared" si="10"/>
        <v>0</v>
      </c>
      <c r="U19" s="92">
        <f t="shared" si="8"/>
        <v>0</v>
      </c>
      <c r="V19" s="92">
        <f t="shared" si="8"/>
        <v>0</v>
      </c>
      <c r="W19" s="92">
        <f t="shared" si="8"/>
        <v>0</v>
      </c>
      <c r="X19" s="92">
        <f t="shared" si="8"/>
        <v>0</v>
      </c>
      <c r="Y19" s="92">
        <f t="shared" ref="Y19" si="11">Y18-Y17</f>
        <v>0</v>
      </c>
      <c r="Z19" s="92">
        <f t="shared" si="8"/>
        <v>0</v>
      </c>
    </row>
    <row r="21" spans="2:26">
      <c r="B21" t="s">
        <v>362</v>
      </c>
    </row>
    <row r="22" spans="2:26">
      <c r="B22" s="409"/>
      <c r="C22" s="410"/>
      <c r="D22" s="410"/>
      <c r="E22" s="410"/>
      <c r="F22" s="410"/>
      <c r="G22" s="410"/>
      <c r="H22" s="411"/>
    </row>
    <row r="23" spans="2:26">
      <c r="B23" s="400"/>
      <c r="C23" s="401"/>
      <c r="D23" s="401"/>
      <c r="E23" s="401"/>
      <c r="F23" s="401"/>
      <c r="G23" s="401"/>
      <c r="H23" s="402"/>
    </row>
    <row r="24" spans="2:26">
      <c r="B24" s="400"/>
      <c r="C24" s="401"/>
      <c r="D24" s="401"/>
      <c r="E24" s="401"/>
      <c r="F24" s="401"/>
      <c r="G24" s="401"/>
      <c r="H24" s="402"/>
    </row>
    <row r="25" spans="2:26">
      <c r="B25" s="400"/>
      <c r="C25" s="401"/>
      <c r="D25" s="401"/>
      <c r="E25" s="401"/>
      <c r="F25" s="401"/>
      <c r="G25" s="401"/>
      <c r="H25" s="402"/>
    </row>
    <row r="26" spans="2:26">
      <c r="B26" s="400"/>
      <c r="C26" s="401"/>
      <c r="D26" s="401"/>
      <c r="E26" s="401"/>
      <c r="F26" s="401"/>
      <c r="G26" s="401"/>
      <c r="H26" s="402"/>
    </row>
    <row r="27" spans="2:26">
      <c r="B27" s="400"/>
      <c r="C27" s="401"/>
      <c r="D27" s="401"/>
      <c r="E27" s="401"/>
      <c r="F27" s="401"/>
      <c r="G27" s="401"/>
      <c r="H27" s="402"/>
    </row>
    <row r="28" spans="2:26">
      <c r="B28" s="400"/>
      <c r="C28" s="401"/>
      <c r="D28" s="401"/>
      <c r="E28" s="401"/>
      <c r="F28" s="401"/>
      <c r="G28" s="401"/>
      <c r="H28" s="402"/>
    </row>
    <row r="29" spans="2:26">
      <c r="B29" s="400"/>
      <c r="C29" s="401"/>
      <c r="D29" s="401"/>
      <c r="E29" s="401"/>
      <c r="F29" s="401"/>
      <c r="G29" s="401"/>
      <c r="H29" s="402"/>
    </row>
    <row r="30" spans="2:26">
      <c r="B30" s="400"/>
      <c r="C30" s="401"/>
      <c r="D30" s="401"/>
      <c r="E30" s="401"/>
      <c r="F30" s="401"/>
      <c r="G30" s="401"/>
      <c r="H30" s="402"/>
    </row>
    <row r="31" spans="2:26">
      <c r="B31" s="400"/>
      <c r="C31" s="401"/>
      <c r="D31" s="401"/>
      <c r="E31" s="401"/>
      <c r="F31" s="401"/>
      <c r="G31" s="401"/>
      <c r="H31" s="402"/>
    </row>
    <row r="32" spans="2:26">
      <c r="B32" s="400"/>
      <c r="C32" s="401"/>
      <c r="D32" s="401"/>
      <c r="E32" s="401"/>
      <c r="F32" s="401"/>
      <c r="G32" s="401"/>
      <c r="H32" s="402"/>
    </row>
    <row r="33" spans="2:8">
      <c r="B33" s="400"/>
      <c r="C33" s="401"/>
      <c r="D33" s="401"/>
      <c r="E33" s="401"/>
      <c r="F33" s="401"/>
      <c r="G33" s="401"/>
      <c r="H33" s="402"/>
    </row>
    <row r="34" spans="2:8">
      <c r="B34" s="403"/>
      <c r="C34" s="404"/>
      <c r="D34" s="404"/>
      <c r="E34" s="404"/>
      <c r="F34" s="404"/>
      <c r="G34" s="404"/>
      <c r="H34" s="405"/>
    </row>
  </sheetData>
  <sheetProtection algorithmName="SHA-512" hashValue="ohXu4qzMFj/lohrPeBSQ2z7UdYqzof2F9Wp/QrSV2+Emf8nuw0QnOLwFK2ZqN/SyYVpixhggfgtlgNTeNx5Jmw==" saltValue="nEdI5C7TbPXkeSa5SQPatA==" spinCount="100000" sheet="1" formatColumns="0"/>
  <mergeCells count="21">
    <mergeCell ref="B32:H32"/>
    <mergeCell ref="B33:H33"/>
    <mergeCell ref="B34:H34"/>
    <mergeCell ref="C6:H6"/>
    <mergeCell ref="C8:H8"/>
    <mergeCell ref="C7:H7"/>
    <mergeCell ref="B27:H27"/>
    <mergeCell ref="B28:H28"/>
    <mergeCell ref="B29:H29"/>
    <mergeCell ref="B30:H30"/>
    <mergeCell ref="B31:H31"/>
    <mergeCell ref="B22:H22"/>
    <mergeCell ref="B23:H23"/>
    <mergeCell ref="B24:H24"/>
    <mergeCell ref="B25:H25"/>
    <mergeCell ref="B26:H26"/>
    <mergeCell ref="C1:H1"/>
    <mergeCell ref="C2:H2"/>
    <mergeCell ref="C3:H3"/>
    <mergeCell ref="C4:H4"/>
    <mergeCell ref="C5:H5"/>
  </mergeCells>
  <dataValidations count="1">
    <dataValidation allowBlank="1" showInputMessage="1" showErrorMessage="1" promptTitle="Only use if you Depreciate" prompt="Enter the amount Fixed Assets was increased due to Capital Purchase." sqref="C14:E14 G14 I14:Z14" xr:uid="{1E7052A3-4690-4FA5-AADA-AE29B6DCBCBA}"/>
  </dataValidations>
  <hyperlinks>
    <hyperlink ref="B1" location="'Table of Contents'!D3" display="'Table of Contents'!D3" xr:uid="{01754336-FB36-4D73-915F-AE28D446433B}"/>
  </hyperlinks>
  <pageMargins left="0.7" right="0.7" top="0.75" bottom="0.75" header="0.3" footer="0.3"/>
  <pageSetup scale="73"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7979"/>
    <pageSetUpPr fitToPage="1"/>
  </sheetPr>
  <dimension ref="A1:J55"/>
  <sheetViews>
    <sheetView zoomScale="110" zoomScaleNormal="110" workbookViewId="0">
      <selection activeCell="F19" sqref="F19"/>
    </sheetView>
  </sheetViews>
  <sheetFormatPr defaultRowHeight="12.75"/>
  <cols>
    <col min="1" max="1" width="11.5703125" customWidth="1"/>
    <col min="2" max="2" width="3.140625" style="24" customWidth="1"/>
    <col min="3" max="3" width="26.7109375" customWidth="1"/>
    <col min="4" max="4" width="13.140625" customWidth="1"/>
    <col min="5" max="5" width="15.140625" customWidth="1"/>
    <col min="6" max="6" width="42.28515625" customWidth="1"/>
    <col min="7" max="7" width="7" customWidth="1"/>
  </cols>
  <sheetData>
    <row r="1" spans="1:10" ht="15">
      <c r="A1" s="385" t="str">
        <f>'Drop down options'!$D$2</f>
        <v>RETURN TO TABLE OF CONTENTS</v>
      </c>
      <c r="B1" s="385"/>
      <c r="C1" s="385"/>
      <c r="F1" s="1" t="s">
        <v>109</v>
      </c>
      <c r="G1" s="191">
        <f>'Data Entry'!G2</f>
        <v>0</v>
      </c>
    </row>
    <row r="2" spans="1:10">
      <c r="A2" s="399" t="str">
        <f>'Data Entry'!C2</f>
        <v/>
      </c>
      <c r="B2" s="399"/>
      <c r="C2" s="399"/>
      <c r="D2" s="399"/>
      <c r="E2" s="399"/>
      <c r="F2" s="399"/>
      <c r="G2" s="195"/>
      <c r="H2" s="24"/>
      <c r="I2" s="24"/>
      <c r="J2" s="3"/>
    </row>
    <row r="3" spans="1:10">
      <c r="A3" s="414" t="str">
        <f>'Data Entry'!C3</f>
        <v/>
      </c>
      <c r="B3" s="414"/>
      <c r="C3" s="414"/>
      <c r="D3" s="414"/>
      <c r="E3" s="414"/>
      <c r="F3" s="414"/>
      <c r="G3" s="24"/>
      <c r="H3" s="24"/>
      <c r="I3" s="24"/>
      <c r="J3" s="3"/>
    </row>
    <row r="4" spans="1:10">
      <c r="A4" s="415" t="s">
        <v>110</v>
      </c>
      <c r="B4" s="415"/>
      <c r="C4" s="415"/>
      <c r="D4" s="415"/>
      <c r="E4" s="415"/>
      <c r="F4" s="415"/>
      <c r="G4" s="24"/>
      <c r="H4" s="24"/>
      <c r="I4" s="24"/>
      <c r="J4" s="3"/>
    </row>
    <row r="5" spans="1:10">
      <c r="A5" s="412" t="s">
        <v>55</v>
      </c>
      <c r="B5" s="412"/>
      <c r="C5" s="412"/>
      <c r="D5" s="412"/>
      <c r="E5" s="412"/>
      <c r="F5" s="412"/>
      <c r="G5" s="24"/>
      <c r="H5" s="24"/>
      <c r="I5" s="24"/>
      <c r="J5" s="3"/>
    </row>
    <row r="6" spans="1:10">
      <c r="A6" s="412" t="str">
        <f>CONCATENATE("AS OF JUNE 30,"," ",'Drop down options'!B2)</f>
        <v>AS OF JUNE 30, 2025</v>
      </c>
      <c r="B6" s="412"/>
      <c r="C6" s="412"/>
      <c r="D6" s="412"/>
      <c r="E6" s="412"/>
      <c r="F6" s="412"/>
      <c r="G6" s="24"/>
      <c r="H6" s="24"/>
      <c r="I6" s="24"/>
      <c r="J6" s="3"/>
    </row>
    <row r="7" spans="1:10" ht="13.5" customHeight="1">
      <c r="A7" s="413"/>
      <c r="B7" s="413"/>
      <c r="C7" s="413"/>
      <c r="D7" s="413"/>
      <c r="E7" s="413"/>
      <c r="F7" s="413"/>
    </row>
    <row r="8" spans="1:10" s="25" customFormat="1">
      <c r="A8" s="394" t="s">
        <v>56</v>
      </c>
      <c r="B8" s="394"/>
      <c r="C8" s="394"/>
      <c r="D8" s="394"/>
      <c r="E8" s="394"/>
      <c r="F8" s="394"/>
    </row>
    <row r="9" spans="1:10" s="25" customFormat="1">
      <c r="A9" s="394" t="s">
        <v>57</v>
      </c>
      <c r="B9" s="394"/>
      <c r="C9" s="394"/>
      <c r="D9" s="394"/>
      <c r="E9" s="394"/>
      <c r="F9" s="394"/>
    </row>
    <row r="10" spans="1:10" ht="9" customHeight="1"/>
    <row r="11" spans="1:10">
      <c r="A11" s="406" t="s">
        <v>344</v>
      </c>
      <c r="B11" s="406"/>
      <c r="C11" s="406"/>
      <c r="D11" s="406"/>
      <c r="E11" s="406"/>
      <c r="F11" s="406"/>
    </row>
    <row r="12" spans="1:10">
      <c r="A12" s="422" t="s">
        <v>406</v>
      </c>
      <c r="B12" s="423"/>
      <c r="C12" s="423"/>
      <c r="D12" s="423"/>
      <c r="E12" s="423"/>
      <c r="F12" s="423"/>
    </row>
    <row r="13" spans="1:10">
      <c r="A13" s="394" t="s">
        <v>407</v>
      </c>
      <c r="B13" s="395"/>
      <c r="C13" s="395"/>
      <c r="D13" s="395"/>
      <c r="E13" s="395"/>
      <c r="F13" s="395"/>
    </row>
    <row r="14" spans="1:10">
      <c r="A14" s="424" t="s">
        <v>345</v>
      </c>
      <c r="B14" s="425"/>
      <c r="C14" s="425"/>
      <c r="D14" s="425"/>
      <c r="E14" s="425"/>
      <c r="F14" s="425"/>
    </row>
    <row r="15" spans="1:10">
      <c r="A15" s="198"/>
      <c r="B15" s="200"/>
      <c r="C15" s="199"/>
      <c r="D15" s="199"/>
      <c r="E15" s="199"/>
      <c r="F15" s="199"/>
    </row>
    <row r="16" spans="1:10" ht="22.5" customHeight="1">
      <c r="A16" s="201" t="str">
        <f>IF(ABS('Data Entry'!M104+'Data Entry'!L104+'Data Entry'!N104-SUM(E19:E38))&lt;5,"","YOUR RESTRICTED NET ASSETS ARE NOT IN BALANCE!")</f>
        <v/>
      </c>
      <c r="D16" s="202"/>
    </row>
    <row r="17" spans="1:6">
      <c r="A17" s="203"/>
    </row>
    <row r="18" spans="1:6" ht="25.5">
      <c r="A18" s="25"/>
      <c r="B18" s="66" t="s">
        <v>1136</v>
      </c>
      <c r="C18" s="192" t="s">
        <v>58</v>
      </c>
      <c r="D18" s="192" t="s">
        <v>100</v>
      </c>
      <c r="E18" s="192" t="s">
        <v>59</v>
      </c>
      <c r="F18" s="192" t="s">
        <v>76</v>
      </c>
    </row>
    <row r="19" spans="1:6">
      <c r="A19" s="25"/>
      <c r="B19" s="189">
        <v>1</v>
      </c>
      <c r="C19" s="204" t="str">
        <f>'Restricted Reconciliation'!I9</f>
        <v>Scholarship</v>
      </c>
      <c r="D19" s="205">
        <v>2810</v>
      </c>
      <c r="E19" s="74">
        <f>'Restricted Reconciliation'!I18</f>
        <v>0</v>
      </c>
      <c r="F19" s="148"/>
    </row>
    <row r="20" spans="1:6">
      <c r="B20" s="189">
        <v>2</v>
      </c>
      <c r="C20" s="186" t="str">
        <f>'Restricted Reconciliation'!J9</f>
        <v>Endowment</v>
      </c>
      <c r="D20" s="205">
        <v>2820</v>
      </c>
      <c r="E20" s="74">
        <f>'Restricted Reconciliation'!J18</f>
        <v>0</v>
      </c>
      <c r="F20" s="148"/>
    </row>
    <row r="21" spans="1:6">
      <c r="B21" s="205">
        <v>3</v>
      </c>
      <c r="C21" s="206" t="str">
        <f>'Restricted Reconciliation'!D9</f>
        <v>Faith in Our Future (FIOF)</v>
      </c>
      <c r="D21" s="205">
        <v>2850</v>
      </c>
      <c r="E21" s="74">
        <f>'Restricted Reconciliation'!D18</f>
        <v>0</v>
      </c>
      <c r="F21" s="207" t="s">
        <v>926</v>
      </c>
    </row>
    <row r="22" spans="1:6">
      <c r="B22" s="189">
        <v>4</v>
      </c>
      <c r="C22" s="208" t="str">
        <f>'Restricted Reconciliation'!E9</f>
        <v>Love One Another (LOA)</v>
      </c>
      <c r="D22" s="209">
        <v>2850</v>
      </c>
      <c r="E22" s="74">
        <f>'Restricted Reconciliation'!E18</f>
        <v>0</v>
      </c>
      <c r="F22" s="207" t="s">
        <v>926</v>
      </c>
    </row>
    <row r="23" spans="1:6">
      <c r="B23" s="189">
        <v>5</v>
      </c>
      <c r="C23" s="186" t="str">
        <f>'Restricted Reconciliation'!K9</f>
        <v>&lt;&lt;Enter Fund Name Here&gt;&gt;</v>
      </c>
      <c r="D23" s="189">
        <v>2890</v>
      </c>
      <c r="E23" s="74">
        <f>'Restricted Reconciliation'!K18</f>
        <v>0</v>
      </c>
      <c r="F23" s="148"/>
    </row>
    <row r="24" spans="1:6">
      <c r="B24" s="189">
        <v>6</v>
      </c>
      <c r="C24" s="186" t="str">
        <f>'Restricted Reconciliation'!L9</f>
        <v>&lt;&lt;Enter Fund Name Here&gt;&gt;</v>
      </c>
      <c r="D24" s="189">
        <v>2890</v>
      </c>
      <c r="E24" s="74">
        <f>'Restricted Reconciliation'!L18</f>
        <v>0</v>
      </c>
      <c r="F24" s="148"/>
    </row>
    <row r="25" spans="1:6">
      <c r="B25" s="205">
        <v>7</v>
      </c>
      <c r="C25" s="186" t="str">
        <f>'Restricted Reconciliation'!M9</f>
        <v>&lt;&lt;Enter Fund Name Here&gt;&gt;</v>
      </c>
      <c r="D25" s="189">
        <v>2890</v>
      </c>
      <c r="E25" s="74">
        <f>'Restricted Reconciliation'!M18</f>
        <v>0</v>
      </c>
      <c r="F25" s="148"/>
    </row>
    <row r="26" spans="1:6">
      <c r="B26" s="189">
        <v>8</v>
      </c>
      <c r="C26" s="186" t="str">
        <f>'Restricted Reconciliation'!N9</f>
        <v>&lt;&lt;Enter Fund Name Here&gt;&gt;</v>
      </c>
      <c r="D26" s="189">
        <v>2890</v>
      </c>
      <c r="E26" s="74">
        <f>'Restricted Reconciliation'!N18</f>
        <v>0</v>
      </c>
      <c r="F26" s="148"/>
    </row>
    <row r="27" spans="1:6">
      <c r="B27" s="189">
        <v>9</v>
      </c>
      <c r="C27" s="186" t="str">
        <f>'Restricted Reconciliation'!O9</f>
        <v>&lt;&lt;Enter Fund Name Here&gt;&gt;</v>
      </c>
      <c r="D27" s="189">
        <v>2890</v>
      </c>
      <c r="E27" s="74">
        <f>'Restricted Reconciliation'!O18</f>
        <v>0</v>
      </c>
      <c r="F27" s="148"/>
    </row>
    <row r="28" spans="1:6">
      <c r="B28" s="205">
        <v>10</v>
      </c>
      <c r="C28" s="186" t="str">
        <f>'Restricted Reconciliation'!P9</f>
        <v>&lt;&lt;Enter Fund Name Here&gt;&gt;</v>
      </c>
      <c r="D28" s="189">
        <v>2890</v>
      </c>
      <c r="E28" s="74">
        <f>'Restricted Reconciliation'!P18</f>
        <v>0</v>
      </c>
      <c r="F28" s="148"/>
    </row>
    <row r="29" spans="1:6">
      <c r="B29" s="189">
        <v>11</v>
      </c>
      <c r="C29" s="186" t="str">
        <f>'Restricted Reconciliation'!Q9</f>
        <v>&lt;&lt;Enter Fund Name Here&gt;&gt;</v>
      </c>
      <c r="D29" s="189">
        <v>2890</v>
      </c>
      <c r="E29" s="74">
        <f>'Restricted Reconciliation'!Q18</f>
        <v>0</v>
      </c>
      <c r="F29" s="148"/>
    </row>
    <row r="30" spans="1:6">
      <c r="B30" s="189">
        <v>12</v>
      </c>
      <c r="C30" s="186" t="str">
        <f>'Restricted Reconciliation'!R9</f>
        <v>&lt;&lt;Enter Fund Name Here&gt;&gt;</v>
      </c>
      <c r="D30" s="189">
        <v>2890</v>
      </c>
      <c r="E30" s="74">
        <f>'Restricted Reconciliation'!R18</f>
        <v>0</v>
      </c>
      <c r="F30" s="148"/>
    </row>
    <row r="31" spans="1:6">
      <c r="B31" s="205">
        <v>13</v>
      </c>
      <c r="C31" s="186" t="str">
        <f>'Restricted Reconciliation'!S9</f>
        <v>&lt;&lt;Enter Fund Name Here&gt;&gt;</v>
      </c>
      <c r="D31" s="189">
        <v>2890</v>
      </c>
      <c r="E31" s="74">
        <f>'Restricted Reconciliation'!S18</f>
        <v>0</v>
      </c>
      <c r="F31" s="148"/>
    </row>
    <row r="32" spans="1:6">
      <c r="B32" s="189">
        <v>14</v>
      </c>
      <c r="C32" s="186" t="str">
        <f>'Restricted Reconciliation'!T9</f>
        <v>&lt;&lt;Enter Fund Name Here&gt;&gt;</v>
      </c>
      <c r="D32" s="189">
        <v>2890</v>
      </c>
      <c r="E32" s="74">
        <f>'Restricted Reconciliation'!T18</f>
        <v>0</v>
      </c>
      <c r="F32" s="148"/>
    </row>
    <row r="33" spans="1:6">
      <c r="B33" s="189">
        <v>15</v>
      </c>
      <c r="C33" s="186" t="str">
        <f>'Restricted Reconciliation'!U9</f>
        <v>&lt;&lt;Enter Fund Name Here&gt;&gt;</v>
      </c>
      <c r="D33" s="189">
        <v>2890</v>
      </c>
      <c r="E33" s="74">
        <f>'Restricted Reconciliation'!U18</f>
        <v>0</v>
      </c>
      <c r="F33" s="148"/>
    </row>
    <row r="34" spans="1:6">
      <c r="B34" s="205">
        <v>16</v>
      </c>
      <c r="C34" s="186" t="str">
        <f>'Restricted Reconciliation'!V9</f>
        <v>&lt;&lt;Enter Fund Name Here&gt;&gt;</v>
      </c>
      <c r="D34" s="189">
        <v>2890</v>
      </c>
      <c r="E34" s="74">
        <f>'Restricted Reconciliation'!V18</f>
        <v>0</v>
      </c>
      <c r="F34" s="148"/>
    </row>
    <row r="35" spans="1:6">
      <c r="B35" s="189">
        <v>17</v>
      </c>
      <c r="C35" s="186" t="str">
        <f>'Restricted Reconciliation'!W9</f>
        <v>&lt;&lt;Enter Fund Name Here&gt;&gt;</v>
      </c>
      <c r="D35" s="189">
        <v>2890</v>
      </c>
      <c r="E35" s="74">
        <f>'Restricted Reconciliation'!W18</f>
        <v>0</v>
      </c>
      <c r="F35" s="148"/>
    </row>
    <row r="36" spans="1:6">
      <c r="B36" s="189">
        <v>18</v>
      </c>
      <c r="C36" s="186" t="str">
        <f>'Restricted Reconciliation'!X9</f>
        <v>&lt;&lt;Enter Fund Name Here&gt;&gt;</v>
      </c>
      <c r="D36" s="189">
        <v>2890</v>
      </c>
      <c r="E36" s="74">
        <f>'Restricted Reconciliation'!X18</f>
        <v>0</v>
      </c>
      <c r="F36" s="148"/>
    </row>
    <row r="37" spans="1:6">
      <c r="B37" s="189">
        <v>19</v>
      </c>
      <c r="C37" s="186" t="str">
        <f>'Restricted Reconciliation'!Y9</f>
        <v>&lt;&lt;Enter Fund Name Here&gt;&gt;</v>
      </c>
      <c r="D37" s="189">
        <v>2890</v>
      </c>
      <c r="E37" s="74">
        <f>'Restricted Reconciliation'!Y18</f>
        <v>0</v>
      </c>
      <c r="F37" s="148"/>
    </row>
    <row r="38" spans="1:6">
      <c r="B38" s="205">
        <v>20</v>
      </c>
      <c r="C38" s="186" t="str">
        <f>'Restricted Reconciliation'!Z9</f>
        <v>&lt;&lt;Enter Fund Name Here&gt;&gt;</v>
      </c>
      <c r="D38" s="189">
        <v>2890</v>
      </c>
      <c r="E38" s="74">
        <f>'Restricted Reconciliation'!Z18</f>
        <v>0</v>
      </c>
      <c r="F38" s="148"/>
    </row>
    <row r="41" spans="1:6">
      <c r="B41" s="210" t="s">
        <v>365</v>
      </c>
    </row>
    <row r="42" spans="1:6">
      <c r="A42" s="211"/>
      <c r="B42" s="426"/>
      <c r="C42" s="427"/>
      <c r="D42" s="427"/>
      <c r="E42" s="427"/>
      <c r="F42" s="428"/>
    </row>
    <row r="43" spans="1:6">
      <c r="A43" s="211"/>
      <c r="B43" s="416"/>
      <c r="C43" s="417"/>
      <c r="D43" s="417"/>
      <c r="E43" s="417"/>
      <c r="F43" s="418"/>
    </row>
    <row r="44" spans="1:6">
      <c r="A44" s="211"/>
      <c r="B44" s="416"/>
      <c r="C44" s="417"/>
      <c r="D44" s="417"/>
      <c r="E44" s="417"/>
      <c r="F44" s="418"/>
    </row>
    <row r="45" spans="1:6">
      <c r="A45" s="211"/>
      <c r="B45" s="416"/>
      <c r="C45" s="417"/>
      <c r="D45" s="417"/>
      <c r="E45" s="417"/>
      <c r="F45" s="418"/>
    </row>
    <row r="46" spans="1:6">
      <c r="A46" s="211"/>
      <c r="B46" s="416"/>
      <c r="C46" s="417"/>
      <c r="D46" s="417"/>
      <c r="E46" s="417"/>
      <c r="F46" s="418"/>
    </row>
    <row r="47" spans="1:6">
      <c r="A47" s="211"/>
      <c r="B47" s="416"/>
      <c r="C47" s="417"/>
      <c r="D47" s="417"/>
      <c r="E47" s="417"/>
      <c r="F47" s="418"/>
    </row>
    <row r="48" spans="1:6">
      <c r="A48" s="211"/>
      <c r="B48" s="416"/>
      <c r="C48" s="417"/>
      <c r="D48" s="417"/>
      <c r="E48" s="417"/>
      <c r="F48" s="418"/>
    </row>
    <row r="49" spans="1:6">
      <c r="A49" s="211"/>
      <c r="B49" s="416"/>
      <c r="C49" s="417"/>
      <c r="D49" s="417"/>
      <c r="E49" s="417"/>
      <c r="F49" s="418"/>
    </row>
    <row r="50" spans="1:6">
      <c r="A50" s="211"/>
      <c r="B50" s="416"/>
      <c r="C50" s="417"/>
      <c r="D50" s="417"/>
      <c r="E50" s="417"/>
      <c r="F50" s="418"/>
    </row>
    <row r="51" spans="1:6">
      <c r="A51" s="211"/>
      <c r="B51" s="416"/>
      <c r="C51" s="417"/>
      <c r="D51" s="417"/>
      <c r="E51" s="417"/>
      <c r="F51" s="418"/>
    </row>
    <row r="52" spans="1:6">
      <c r="A52" s="211"/>
      <c r="B52" s="416"/>
      <c r="C52" s="417"/>
      <c r="D52" s="417"/>
      <c r="E52" s="417"/>
      <c r="F52" s="418"/>
    </row>
    <row r="53" spans="1:6">
      <c r="A53" s="211"/>
      <c r="B53" s="416"/>
      <c r="C53" s="417"/>
      <c r="D53" s="417"/>
      <c r="E53" s="417"/>
      <c r="F53" s="418"/>
    </row>
    <row r="54" spans="1:6">
      <c r="A54" s="211"/>
      <c r="B54" s="416"/>
      <c r="C54" s="417"/>
      <c r="D54" s="417"/>
      <c r="E54" s="417"/>
      <c r="F54" s="418"/>
    </row>
    <row r="55" spans="1:6">
      <c r="A55" s="211"/>
      <c r="B55" s="419"/>
      <c r="C55" s="420"/>
      <c r="D55" s="420"/>
      <c r="E55" s="420"/>
      <c r="F55" s="421"/>
    </row>
  </sheetData>
  <sheetProtection algorithmName="SHA-512" hashValue="uibKn8OPvKPa7YBg/ku6+qrTRnqfITA0FwOxRQTa53cuT0G144ONcIxZKdYhVJCDztZTzvxWTOBMfXQRAZDrgA==" saltValue="t4r4nk3ac3wtiqG56H64uQ==" spinCount="100000" sheet="1" formatRows="0"/>
  <mergeCells count="27">
    <mergeCell ref="A12:F12"/>
    <mergeCell ref="A13:F13"/>
    <mergeCell ref="A14:F14"/>
    <mergeCell ref="B42:F42"/>
    <mergeCell ref="B43:F43"/>
    <mergeCell ref="B54:F54"/>
    <mergeCell ref="B55:F55"/>
    <mergeCell ref="B44:F44"/>
    <mergeCell ref="B45:F45"/>
    <mergeCell ref="B51:F51"/>
    <mergeCell ref="B52:F52"/>
    <mergeCell ref="B53:F53"/>
    <mergeCell ref="B46:F46"/>
    <mergeCell ref="B47:F47"/>
    <mergeCell ref="B48:F48"/>
    <mergeCell ref="B49:F49"/>
    <mergeCell ref="B50:F50"/>
    <mergeCell ref="A1:C1"/>
    <mergeCell ref="A2:F2"/>
    <mergeCell ref="A3:F3"/>
    <mergeCell ref="A4:F4"/>
    <mergeCell ref="A5:F5"/>
    <mergeCell ref="A11:F11"/>
    <mergeCell ref="A6:F6"/>
    <mergeCell ref="A7:F7"/>
    <mergeCell ref="A8:F8"/>
    <mergeCell ref="A9:F9"/>
  </mergeCells>
  <phoneticPr fontId="29" type="noConversion"/>
  <dataValidations count="2">
    <dataValidation allowBlank="1" showInputMessage="1" showErrorMessage="1" promptTitle="Enter Fund " prompt="Enter the Fund name on the &quot;Restricted &amp; Debt Recon Tab&quot;" sqref="C23" xr:uid="{21A0DACC-5D99-4C53-8B60-FF788C88432B}"/>
    <dataValidation allowBlank="1" showInputMessage="1" showErrorMessage="1" promptTitle="Enter Fund " prompt="Enter the Fund name on the &quot;Restricted &amp; Debt Recon Tab&quot; on Row 15" sqref="C24:C38" xr:uid="{D01101E8-397B-4614-AAED-4F5774085C4E}"/>
  </dataValidations>
  <hyperlinks>
    <hyperlink ref="A1" location="'Table of Contents'!D3" display="'Table of Contents'!D3" xr:uid="{5A788E50-7757-410B-918A-D88BD1B2EF35}"/>
  </hyperlinks>
  <printOptions gridLines="1"/>
  <pageMargins left="0.52" right="0.42" top="1" bottom="1" header="0.5" footer="0.5"/>
  <pageSetup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3E808-5FDA-432C-AE6C-90CD6B6968A6}">
  <sheetPr>
    <tabColor rgb="FFFF7979"/>
  </sheetPr>
  <dimension ref="A1:G101"/>
  <sheetViews>
    <sheetView zoomScale="110" zoomScaleNormal="110" workbookViewId="0">
      <selection activeCell="C10" sqref="C10"/>
    </sheetView>
  </sheetViews>
  <sheetFormatPr defaultRowHeight="12.75"/>
  <cols>
    <col min="2" max="2" width="54.7109375" bestFit="1" customWidth="1"/>
    <col min="3" max="3" width="22.42578125" customWidth="1"/>
    <col min="4" max="4" width="3.7109375" customWidth="1"/>
    <col min="5" max="6" width="40.7109375" customWidth="1"/>
    <col min="7" max="7" width="27" customWidth="1"/>
  </cols>
  <sheetData>
    <row r="1" spans="1:3" ht="15">
      <c r="A1" s="385" t="str">
        <f>'Drop down options'!$D$2</f>
        <v>RETURN TO TABLE OF CONTENTS</v>
      </c>
      <c r="B1" s="385"/>
      <c r="C1" s="385"/>
    </row>
    <row r="2" spans="1:3" ht="15.95" customHeight="1">
      <c r="A2" s="194"/>
      <c r="B2" s="385"/>
      <c r="C2" s="385"/>
    </row>
    <row r="3" spans="1:3" ht="15.95" customHeight="1">
      <c r="A3" s="194"/>
      <c r="B3" s="399" t="str">
        <f>'Data Entry'!C2</f>
        <v/>
      </c>
      <c r="C3" s="399"/>
    </row>
    <row r="4" spans="1:3" ht="15.95" customHeight="1">
      <c r="A4" s="194"/>
      <c r="B4" s="414" t="str">
        <f>'Data Entry'!C3</f>
        <v/>
      </c>
      <c r="C4" s="414"/>
    </row>
    <row r="5" spans="1:3" ht="15.95" customHeight="1">
      <c r="A5" s="194"/>
      <c r="B5" s="415" t="s">
        <v>110</v>
      </c>
      <c r="C5" s="415"/>
    </row>
    <row r="6" spans="1:3" ht="15.95" customHeight="1">
      <c r="A6" s="194"/>
      <c r="B6" s="412" t="s">
        <v>1337</v>
      </c>
      <c r="C6" s="412"/>
    </row>
    <row r="7" spans="1:3" ht="15.95" customHeight="1">
      <c r="B7" s="412" t="str">
        <f>CONCATENATE("AS OF JUNE 30,"," ",'Drop down options'!B2)</f>
        <v>AS OF JUNE 30, 2025</v>
      </c>
      <c r="C7" s="412"/>
    </row>
    <row r="8" spans="1:3" ht="15.95" customHeight="1" thickBot="1">
      <c r="B8" s="439"/>
      <c r="C8" s="439"/>
    </row>
    <row r="9" spans="1:3" ht="16.5" thickBot="1">
      <c r="B9" s="437" t="s">
        <v>1338</v>
      </c>
      <c r="C9" s="438"/>
    </row>
    <row r="10" spans="1:3" ht="15.95" customHeight="1">
      <c r="B10" s="309" t="str">
        <f>CONCATENATE('Drop down options'!B3," ","Ending Total Net Assets Balance")</f>
        <v>2024 Ending Total Net Assets Balance</v>
      </c>
      <c r="C10" s="34">
        <v>0</v>
      </c>
    </row>
    <row r="11" spans="1:3" ht="15.95" customHeight="1">
      <c r="B11" s="309" t="str">
        <f>CONCATENATE('Drop down options'!B2," ","Net Surplus (Deficit) - Unrestricted")</f>
        <v>2025 Net Surplus (Deficit) - Unrestricted</v>
      </c>
      <c r="C11" s="94">
        <f>'Consolidated - Profit &amp; Loss'!H51-C18</f>
        <v>0</v>
      </c>
    </row>
    <row r="12" spans="1:3" ht="15.95" customHeight="1">
      <c r="B12" s="309" t="str">
        <f>CONCATENATE('Drop down options'!B2," ","Net Surplus (Deficit) - Restricted")</f>
        <v>2025 Net Surplus (Deficit) - Restricted</v>
      </c>
      <c r="C12" s="94">
        <f>'Consolidated - Profit &amp; Loss'!J51</f>
        <v>0</v>
      </c>
    </row>
    <row r="13" spans="1:3" ht="15.95" customHeight="1">
      <c r="B13" s="309" t="str">
        <f>CONCATENATE('Drop down options'!B2," ","Net Surplus (Deficit) - FIOF")</f>
        <v>2025 Net Surplus (Deficit) - FIOF</v>
      </c>
      <c r="C13" s="94">
        <f>'Consolidated - Profit &amp; Loss'!L51</f>
        <v>0</v>
      </c>
    </row>
    <row r="14" spans="1:3" ht="15.95" customHeight="1">
      <c r="B14" s="309" t="str">
        <f>CONCATENATE('Drop down options'!B2," ","Net Surplus (Deficit) - LOA")</f>
        <v>2025 Net Surplus (Deficit) - LOA</v>
      </c>
      <c r="C14" s="94">
        <f>'Consolidated - Profit &amp; Loss'!N51</f>
        <v>0</v>
      </c>
    </row>
    <row r="15" spans="1:3" ht="15.95" customHeight="1">
      <c r="B15" s="309" t="str">
        <f>CONCATENATE('Drop down options'!B2," ","Net Surplus (Deficit) - Covid-19 Relief")</f>
        <v>2025 Net Surplus (Deficit) - Covid-19 Relief</v>
      </c>
      <c r="C15" s="94">
        <f>'Consolidated - Profit &amp; Loss'!P51</f>
        <v>0</v>
      </c>
    </row>
    <row r="16" spans="1:3" ht="15.95" customHeight="1">
      <c r="B16" s="309" t="s">
        <v>386</v>
      </c>
      <c r="C16" s="94">
        <f>'Data Entry'!P263</f>
        <v>0</v>
      </c>
    </row>
    <row r="17" spans="1:7" ht="15.95" customHeight="1">
      <c r="B17" s="309" t="s">
        <v>1104</v>
      </c>
      <c r="C17" s="94">
        <f>'Data Entry'!P264</f>
        <v>0</v>
      </c>
    </row>
    <row r="18" spans="1:7" ht="15.95" customHeight="1">
      <c r="B18" s="309" t="s">
        <v>60</v>
      </c>
      <c r="C18" s="94">
        <f>'Data Entry'!P250</f>
        <v>0</v>
      </c>
    </row>
    <row r="19" spans="1:7" ht="15.95" customHeight="1">
      <c r="B19" s="309" t="str">
        <f>CONCATENATE('Drop down options'!B2," "," Ending Total Net Assets Balance, Calculated")</f>
        <v>2025  Ending Total Net Assets Balance, Calculated</v>
      </c>
      <c r="C19" s="32">
        <f>SUM(C10:C18)</f>
        <v>0</v>
      </c>
    </row>
    <row r="20" spans="1:7" ht="15.95" customHeight="1">
      <c r="B20" s="309" t="s">
        <v>359</v>
      </c>
      <c r="C20" s="95">
        <f>'Balance Sheet'!J37</f>
        <v>0</v>
      </c>
    </row>
    <row r="21" spans="1:7" ht="15.95" customHeight="1">
      <c r="B21" s="309" t="s">
        <v>388</v>
      </c>
      <c r="C21" s="33">
        <f>C19-C20</f>
        <v>0</v>
      </c>
      <c r="E21" s="310" t="s">
        <v>1228</v>
      </c>
    </row>
    <row r="22" spans="1:7" ht="15.95" customHeight="1" thickBot="1">
      <c r="B22" s="311" t="s">
        <v>389</v>
      </c>
      <c r="C22" s="156" t="str">
        <f>IFERROR(C21/(C20-C25),"0%")</f>
        <v>0%</v>
      </c>
      <c r="E22" s="312" t="str">
        <f>IFERROR(IF(AND(ISNUMBER(C22), OR(C22&gt;0.01, C22&lt;-0.01)), "Net Assets is off by more than 1%", "Net Assets Rolls Forward"), "Error in calculation")</f>
        <v>Net Assets Rolls Forward</v>
      </c>
    </row>
    <row r="23" spans="1:7" ht="16.5" thickBot="1">
      <c r="B23" s="313"/>
      <c r="C23" s="96"/>
    </row>
    <row r="24" spans="1:7" ht="15.75">
      <c r="B24" s="314" t="str">
        <f>CONCATENATE('Drop down options'!B3," ","Ending Fixed Asset Fund Balance")</f>
        <v>2024 Ending Fixed Asset Fund Balance</v>
      </c>
      <c r="C24" s="35">
        <v>0</v>
      </c>
    </row>
    <row r="25" spans="1:7" ht="15.75">
      <c r="B25" s="309" t="str">
        <f>CONCATENATE('Drop down options'!B2," ","Ending Fixed Asset Fund Balance")</f>
        <v>2025 Ending Fixed Asset Fund Balance</v>
      </c>
      <c r="C25" s="95">
        <f>'Balance Sheet'!I34</f>
        <v>0</v>
      </c>
    </row>
    <row r="26" spans="1:7" ht="16.5" thickBot="1">
      <c r="B26" s="311" t="s">
        <v>1105</v>
      </c>
      <c r="C26" s="36">
        <f>C25-C24</f>
        <v>0</v>
      </c>
    </row>
    <row r="27" spans="1:7" ht="27.75" customHeight="1">
      <c r="B27" s="435"/>
      <c r="C27" s="435"/>
      <c r="E27" s="429" t="s">
        <v>1340</v>
      </c>
      <c r="F27" s="429"/>
      <c r="G27" s="429"/>
    </row>
    <row r="28" spans="1:7" ht="15">
      <c r="A28" s="310" t="s">
        <v>1136</v>
      </c>
      <c r="B28" s="436" t="s">
        <v>1339</v>
      </c>
      <c r="C28" s="436"/>
      <c r="E28" s="315" t="s">
        <v>1231</v>
      </c>
      <c r="F28" s="315" t="s">
        <v>1324</v>
      </c>
      <c r="G28" s="315" t="s">
        <v>360</v>
      </c>
    </row>
    <row r="29" spans="1:7" ht="30" customHeight="1">
      <c r="A29" s="66">
        <v>1</v>
      </c>
      <c r="B29" s="432" t="s">
        <v>1233</v>
      </c>
      <c r="C29" s="432"/>
      <c r="E29" s="316">
        <f>'Data Entry'!P61</f>
        <v>0</v>
      </c>
      <c r="F29" s="317"/>
      <c r="G29" s="316">
        <f>E29-F29</f>
        <v>0</v>
      </c>
    </row>
    <row r="30" spans="1:7" ht="30" customHeight="1">
      <c r="A30" s="66">
        <v>2</v>
      </c>
      <c r="B30" s="432" t="s">
        <v>1234</v>
      </c>
      <c r="C30" s="432"/>
      <c r="E30" s="316">
        <f>'Data Entry'!P95</f>
        <v>0</v>
      </c>
      <c r="F30" s="317"/>
      <c r="G30" s="316">
        <f t="shared" ref="G30:G35" si="0">E30-F30</f>
        <v>0</v>
      </c>
    </row>
    <row r="31" spans="1:7" ht="30" customHeight="1">
      <c r="A31" s="66">
        <v>3</v>
      </c>
      <c r="B31" s="432" t="s">
        <v>1235</v>
      </c>
      <c r="C31" s="432"/>
      <c r="E31" s="316">
        <f>'Data Entry'!P104</f>
        <v>0</v>
      </c>
      <c r="F31" s="317"/>
      <c r="G31" s="316">
        <f t="shared" si="0"/>
        <v>0</v>
      </c>
    </row>
    <row r="32" spans="1:7" ht="45" customHeight="1">
      <c r="A32" s="66">
        <v>4</v>
      </c>
      <c r="B32" s="432" t="s">
        <v>1236</v>
      </c>
      <c r="C32" s="432"/>
      <c r="E32" s="316">
        <f>'Data Entry'!P110</f>
        <v>0</v>
      </c>
      <c r="F32" s="317"/>
      <c r="G32" s="316">
        <f t="shared" si="0"/>
        <v>0</v>
      </c>
    </row>
    <row r="33" spans="1:7" ht="30" customHeight="1">
      <c r="A33" s="66">
        <v>5</v>
      </c>
      <c r="B33" s="432" t="s">
        <v>1232</v>
      </c>
      <c r="C33" s="432"/>
      <c r="E33" s="316">
        <f>'Data Entry'!P184</f>
        <v>0</v>
      </c>
      <c r="F33" s="317"/>
      <c r="G33" s="316">
        <f t="shared" si="0"/>
        <v>0</v>
      </c>
    </row>
    <row r="34" spans="1:7" ht="30" customHeight="1">
      <c r="A34" s="66">
        <v>6</v>
      </c>
      <c r="B34" s="432" t="s">
        <v>1237</v>
      </c>
      <c r="C34" s="432"/>
      <c r="E34" s="316">
        <f>'Data Entry'!P260</f>
        <v>0</v>
      </c>
      <c r="F34" s="317"/>
      <c r="G34" s="316">
        <f t="shared" si="0"/>
        <v>0</v>
      </c>
    </row>
    <row r="35" spans="1:7" ht="30" customHeight="1">
      <c r="A35" s="66">
        <v>7</v>
      </c>
      <c r="B35" s="432" t="s">
        <v>1238</v>
      </c>
      <c r="C35" s="432"/>
      <c r="E35" s="316">
        <f>'Data Entry'!P263-'Data Entry'!P264</f>
        <v>0</v>
      </c>
      <c r="F35" s="317"/>
      <c r="G35" s="316">
        <f t="shared" si="0"/>
        <v>0</v>
      </c>
    </row>
    <row r="36" spans="1:7" ht="43.5" customHeight="1">
      <c r="A36" s="66">
        <v>8</v>
      </c>
      <c r="B36" s="433" t="s">
        <v>1301</v>
      </c>
      <c r="C36" s="434"/>
      <c r="E36" s="327"/>
      <c r="F36" s="328"/>
      <c r="G36" s="327"/>
    </row>
    <row r="37" spans="1:7" ht="71.25" customHeight="1">
      <c r="A37" s="66">
        <v>9</v>
      </c>
      <c r="B37" s="432" t="str">
        <f>CONCATENATE("Was there any revenue or expense posted directly to Equity in the"," ",'Drop down options'!B4," ","fiscal year that should have run through the income statement? To find entries made directly to Equity look at the account detail for each equity account and look for deposits or expenses. Fund adjustments wont affect the Net Assets Roll Forward.")</f>
        <v>Was there any revenue or expense posted directly to Equity in the 2024-2025 fiscal year that should have run through the income statement? To find entries made directly to Equity look at the account detail for each equity account and look for deposits or expenses. Fund adjustments wont affect the Net Assets Roll Forward.</v>
      </c>
      <c r="C37" s="432"/>
    </row>
    <row r="38" spans="1:7" ht="60" customHeight="1">
      <c r="A38" s="66">
        <v>10</v>
      </c>
      <c r="B38" s="432" t="str">
        <f>CONCATENATE("If there were no entries directly to equity during the"," ",'Drop down options'!B4," ","fiscal year, check to ensure the ending net asset balance for the"," ",'Drop down options'!B6," ","fiscal year was correct. You can do that by looking at your internal financials from"," ",'Drop down options'!B7," ","and compare it to the"," ",'Drop down options'!B7," ","CFS.")</f>
        <v>If there were no entries directly to equity during the 2024-2025 fiscal year, check to ensure the ending net asset balance for the 2023-2024 fiscal year was correct. You can do that by looking at your internal financials from 2023 and compare it to the 2023 CFS.</v>
      </c>
      <c r="C38" s="432"/>
      <c r="E38" t="s">
        <v>1243</v>
      </c>
    </row>
    <row r="39" spans="1:7" ht="30" customHeight="1">
      <c r="A39" s="66">
        <v>11</v>
      </c>
      <c r="B39" s="432" t="s">
        <v>1242</v>
      </c>
      <c r="C39" s="432"/>
      <c r="E39" s="431"/>
      <c r="F39" s="431"/>
      <c r="G39" s="431"/>
    </row>
    <row r="40" spans="1:7">
      <c r="B40" s="430"/>
      <c r="C40" s="430"/>
    </row>
    <row r="41" spans="1:7">
      <c r="B41" s="430"/>
      <c r="C41" s="430"/>
    </row>
    <row r="42" spans="1:7">
      <c r="B42" s="430"/>
      <c r="C42" s="430"/>
    </row>
    <row r="43" spans="1:7">
      <c r="B43" s="430"/>
      <c r="C43" s="430"/>
    </row>
    <row r="44" spans="1:7">
      <c r="B44" s="430"/>
      <c r="C44" s="430"/>
    </row>
    <row r="45" spans="1:7">
      <c r="B45" s="430"/>
      <c r="C45" s="430"/>
    </row>
    <row r="46" spans="1:7">
      <c r="B46" s="430"/>
      <c r="C46" s="430"/>
    </row>
    <row r="47" spans="1:7">
      <c r="B47" s="430"/>
      <c r="C47" s="430"/>
    </row>
    <row r="48" spans="1:7">
      <c r="B48" s="430"/>
      <c r="C48" s="430"/>
    </row>
    <row r="49" spans="2:3">
      <c r="B49" s="423"/>
      <c r="C49" s="423"/>
    </row>
    <row r="50" spans="2:3">
      <c r="B50" s="423"/>
      <c r="C50" s="423"/>
    </row>
    <row r="51" spans="2:3">
      <c r="B51" s="423"/>
      <c r="C51" s="423"/>
    </row>
    <row r="52" spans="2:3">
      <c r="B52" s="423"/>
      <c r="C52" s="423"/>
    </row>
    <row r="53" spans="2:3">
      <c r="B53" s="423"/>
      <c r="C53" s="423"/>
    </row>
    <row r="54" spans="2:3">
      <c r="B54" s="423"/>
      <c r="C54" s="423"/>
    </row>
    <row r="55" spans="2:3">
      <c r="B55" s="423"/>
      <c r="C55" s="423"/>
    </row>
    <row r="56" spans="2:3">
      <c r="B56" s="423"/>
      <c r="C56" s="423"/>
    </row>
    <row r="57" spans="2:3">
      <c r="B57" s="423"/>
      <c r="C57" s="423"/>
    </row>
    <row r="58" spans="2:3">
      <c r="B58" s="423"/>
      <c r="C58" s="423"/>
    </row>
    <row r="59" spans="2:3">
      <c r="B59" s="423"/>
      <c r="C59" s="423"/>
    </row>
    <row r="60" spans="2:3">
      <c r="B60" s="423"/>
      <c r="C60" s="423"/>
    </row>
    <row r="61" spans="2:3">
      <c r="B61" s="423"/>
      <c r="C61" s="423"/>
    </row>
    <row r="62" spans="2:3">
      <c r="B62" s="423"/>
      <c r="C62" s="423"/>
    </row>
    <row r="63" spans="2:3">
      <c r="B63" s="423"/>
      <c r="C63" s="423"/>
    </row>
    <row r="64" spans="2:3">
      <c r="B64" s="423"/>
      <c r="C64" s="423"/>
    </row>
    <row r="65" spans="2:3">
      <c r="B65" s="423"/>
      <c r="C65" s="423"/>
    </row>
    <row r="66" spans="2:3">
      <c r="B66" s="423"/>
      <c r="C66" s="423"/>
    </row>
    <row r="67" spans="2:3">
      <c r="B67" s="423"/>
      <c r="C67" s="423"/>
    </row>
    <row r="68" spans="2:3">
      <c r="B68" s="423"/>
      <c r="C68" s="423"/>
    </row>
    <row r="69" spans="2:3">
      <c r="B69" s="423"/>
      <c r="C69" s="423"/>
    </row>
    <row r="70" spans="2:3">
      <c r="B70" s="423"/>
      <c r="C70" s="423"/>
    </row>
    <row r="71" spans="2:3">
      <c r="B71" s="423"/>
      <c r="C71" s="423"/>
    </row>
    <row r="72" spans="2:3">
      <c r="B72" s="423"/>
      <c r="C72" s="423"/>
    </row>
    <row r="73" spans="2:3">
      <c r="B73" s="423"/>
      <c r="C73" s="423"/>
    </row>
    <row r="74" spans="2:3">
      <c r="B74" s="423"/>
      <c r="C74" s="423"/>
    </row>
    <row r="75" spans="2:3">
      <c r="B75" s="423"/>
      <c r="C75" s="423"/>
    </row>
    <row r="76" spans="2:3">
      <c r="B76" s="423"/>
      <c r="C76" s="423"/>
    </row>
    <row r="77" spans="2:3">
      <c r="B77" s="423"/>
      <c r="C77" s="423"/>
    </row>
    <row r="78" spans="2:3">
      <c r="B78" s="423"/>
      <c r="C78" s="423"/>
    </row>
    <row r="79" spans="2:3">
      <c r="B79" s="423"/>
      <c r="C79" s="423"/>
    </row>
    <row r="80" spans="2:3">
      <c r="B80" s="423"/>
      <c r="C80" s="423"/>
    </row>
    <row r="81" spans="2:3">
      <c r="B81" s="423"/>
      <c r="C81" s="423"/>
    </row>
    <row r="82" spans="2:3">
      <c r="B82" s="423"/>
      <c r="C82" s="423"/>
    </row>
    <row r="83" spans="2:3">
      <c r="B83" s="423"/>
      <c r="C83" s="423"/>
    </row>
    <row r="84" spans="2:3">
      <c r="B84" s="423"/>
      <c r="C84" s="423"/>
    </row>
    <row r="85" spans="2:3">
      <c r="B85" s="423"/>
      <c r="C85" s="423"/>
    </row>
    <row r="86" spans="2:3">
      <c r="B86" s="423"/>
      <c r="C86" s="423"/>
    </row>
    <row r="87" spans="2:3">
      <c r="B87" s="423"/>
      <c r="C87" s="423"/>
    </row>
    <row r="88" spans="2:3">
      <c r="B88" s="423"/>
      <c r="C88" s="423"/>
    </row>
    <row r="89" spans="2:3">
      <c r="B89" s="423"/>
      <c r="C89" s="423"/>
    </row>
    <row r="90" spans="2:3">
      <c r="B90" s="423"/>
      <c r="C90" s="423"/>
    </row>
    <row r="91" spans="2:3">
      <c r="B91" s="423"/>
      <c r="C91" s="423"/>
    </row>
    <row r="92" spans="2:3">
      <c r="B92" s="423"/>
      <c r="C92" s="423"/>
    </row>
    <row r="93" spans="2:3">
      <c r="B93" s="423"/>
      <c r="C93" s="423"/>
    </row>
    <row r="94" spans="2:3">
      <c r="B94" s="423"/>
      <c r="C94" s="423"/>
    </row>
    <row r="95" spans="2:3">
      <c r="B95" s="423"/>
      <c r="C95" s="423"/>
    </row>
    <row r="96" spans="2:3">
      <c r="B96" s="423"/>
      <c r="C96" s="423"/>
    </row>
    <row r="97" spans="2:3">
      <c r="B97" s="423"/>
      <c r="C97" s="423"/>
    </row>
    <row r="98" spans="2:3">
      <c r="B98" s="423"/>
      <c r="C98" s="423"/>
    </row>
    <row r="99" spans="2:3">
      <c r="B99" s="423"/>
      <c r="C99" s="423"/>
    </row>
    <row r="100" spans="2:3">
      <c r="B100" s="423"/>
      <c r="C100" s="423"/>
    </row>
    <row r="101" spans="2:3">
      <c r="B101" s="423"/>
      <c r="C101" s="423"/>
    </row>
  </sheetData>
  <sheetProtection algorithmName="SHA-512" hashValue="ZbJB46hVfQKQPEaQjDKmtNawHoHKxpxP3Ae5sJqEnCXY0nbxcY2L72NRzgFRdQXPO4MY/PFqMG+j7BA89SQBnA==" saltValue="+3rozX4AJHBn+Zi0zZ3m1w==" spinCount="100000" sheet="1" objects="1" scenarios="1"/>
  <mergeCells count="86">
    <mergeCell ref="B9:C9"/>
    <mergeCell ref="A1:C1"/>
    <mergeCell ref="B3:C3"/>
    <mergeCell ref="B4:C4"/>
    <mergeCell ref="B5:C5"/>
    <mergeCell ref="B6:C6"/>
    <mergeCell ref="B7:C7"/>
    <mergeCell ref="B2:C2"/>
    <mergeCell ref="B8:C8"/>
    <mergeCell ref="B27:C27"/>
    <mergeCell ref="B28:C28"/>
    <mergeCell ref="B29:C29"/>
    <mergeCell ref="B30:C30"/>
    <mergeCell ref="B31:C31"/>
    <mergeCell ref="B39:C39"/>
    <mergeCell ref="B40:C40"/>
    <mergeCell ref="B41:C41"/>
    <mergeCell ref="B42:C42"/>
    <mergeCell ref="B32:C32"/>
    <mergeCell ref="B33:C33"/>
    <mergeCell ref="B34:C34"/>
    <mergeCell ref="B35:C35"/>
    <mergeCell ref="B37:C37"/>
    <mergeCell ref="B36:C36"/>
    <mergeCell ref="E27:G27"/>
    <mergeCell ref="B52:C52"/>
    <mergeCell ref="B53:C53"/>
    <mergeCell ref="B54:C54"/>
    <mergeCell ref="B55:C55"/>
    <mergeCell ref="B48:C48"/>
    <mergeCell ref="B49:C49"/>
    <mergeCell ref="B50:C50"/>
    <mergeCell ref="B51:C51"/>
    <mergeCell ref="E39:G39"/>
    <mergeCell ref="B43:C43"/>
    <mergeCell ref="B44:C44"/>
    <mergeCell ref="B45:C45"/>
    <mergeCell ref="B46:C46"/>
    <mergeCell ref="B47:C47"/>
    <mergeCell ref="B38:C38"/>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101:C101"/>
    <mergeCell ref="B96:C96"/>
    <mergeCell ref="B97:C97"/>
    <mergeCell ref="B98:C98"/>
    <mergeCell ref="B99:C99"/>
    <mergeCell ref="B100:C100"/>
  </mergeCells>
  <conditionalFormatting sqref="A29:C35 F29:F35 A36:B36 A37:C39 E39">
    <cfRule type="expression" dxfId="3" priority="2">
      <formula>$E$22="Net Assets is off by more than 1%"</formula>
    </cfRule>
  </conditionalFormatting>
  <conditionalFormatting sqref="E22">
    <cfRule type="expression" dxfId="2" priority="3">
      <formula>AND(ISNUMBER(C22), OR(C22&gt;0.01, C22&lt;-0.01))</formula>
    </cfRule>
  </conditionalFormatting>
  <dataValidations count="2">
    <dataValidation allowBlank="1" showInputMessage="1" showErrorMessage="1" promptTitle="2024 Total Net Asset Balance" prompt="Find this amount in Cell J-37 on your 2024 CFS Balance Sheet" sqref="C10" xr:uid="{B9530E17-E1F3-425F-AFC8-EFDF766288E1}"/>
    <dataValidation allowBlank="1" showInputMessage="1" showErrorMessage="1" promptTitle="2024 Fixed Asset Fund Balance" prompt="Find this amount in cell I-34 on your 2024 CFS Balance Sheet" sqref="C24" xr:uid="{CD43F610-C0B2-4DCF-8B31-ADB01AFD855F}"/>
  </dataValidations>
  <hyperlinks>
    <hyperlink ref="A1" location="'Table of Contents'!D3" display="'Table of Contents'!D3" xr:uid="{99B75C29-7BE6-4AA6-9D28-5896F300D8A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CD1A-0649-420A-BA9C-BEB188554F7A}">
  <sheetPr>
    <tabColor rgb="FF92D050"/>
  </sheetPr>
  <dimension ref="A1:BA43"/>
  <sheetViews>
    <sheetView workbookViewId="0"/>
  </sheetViews>
  <sheetFormatPr defaultRowHeight="12.75"/>
  <cols>
    <col min="1" max="1" width="19" customWidth="1"/>
    <col min="2" max="3" width="12.7109375" customWidth="1"/>
    <col min="4" max="4" width="57.85546875" customWidth="1"/>
    <col min="5" max="5" width="38.85546875" customWidth="1"/>
    <col min="6" max="7" width="24.28515625" customWidth="1"/>
    <col min="8" max="8" width="24.85546875" customWidth="1"/>
    <col min="9" max="9" width="18.5703125" customWidth="1"/>
    <col min="10" max="10" width="19.85546875" customWidth="1"/>
    <col min="11" max="11" width="40.28515625" customWidth="1"/>
    <col min="12" max="12" width="26.85546875" customWidth="1"/>
  </cols>
  <sheetData>
    <row r="1" spans="1:53">
      <c r="B1" s="179" t="s">
        <v>1162</v>
      </c>
      <c r="C1" s="179" t="s">
        <v>1163</v>
      </c>
      <c r="E1" s="179" t="s">
        <v>1174</v>
      </c>
      <c r="F1" s="179" t="s">
        <v>1194</v>
      </c>
      <c r="G1" s="179" t="s">
        <v>1200</v>
      </c>
      <c r="H1" s="179" t="s">
        <v>1178</v>
      </c>
      <c r="I1" s="179" t="s">
        <v>1176</v>
      </c>
      <c r="J1" s="179" t="s">
        <v>1196</v>
      </c>
      <c r="K1" s="179" t="s">
        <v>387</v>
      </c>
      <c r="L1" s="179" t="s">
        <v>1325</v>
      </c>
    </row>
    <row r="2" spans="1:53">
      <c r="A2" t="s">
        <v>1012</v>
      </c>
      <c r="B2">
        <v>2025</v>
      </c>
      <c r="C2">
        <v>2026</v>
      </c>
      <c r="D2" s="73" t="s">
        <v>1139</v>
      </c>
      <c r="E2" t="s">
        <v>184</v>
      </c>
      <c r="F2" s="73" t="s">
        <v>1179</v>
      </c>
      <c r="G2" s="73">
        <v>7</v>
      </c>
      <c r="H2">
        <v>1985</v>
      </c>
      <c r="I2" s="73">
        <v>1</v>
      </c>
      <c r="J2" s="73" t="s">
        <v>141</v>
      </c>
      <c r="K2" s="73" t="s">
        <v>1229</v>
      </c>
      <c r="L2" s="73">
        <v>2024</v>
      </c>
      <c r="M2" s="73">
        <v>2025</v>
      </c>
      <c r="N2" s="73">
        <v>2026</v>
      </c>
      <c r="O2" s="73">
        <v>2027</v>
      </c>
      <c r="P2" s="73">
        <v>2028</v>
      </c>
      <c r="Q2" s="73">
        <v>2029</v>
      </c>
      <c r="R2" s="73">
        <v>2030</v>
      </c>
      <c r="S2" s="73">
        <v>2031</v>
      </c>
      <c r="T2" s="73">
        <v>2032</v>
      </c>
      <c r="U2" s="73">
        <v>2033</v>
      </c>
      <c r="V2" s="73">
        <v>2034</v>
      </c>
      <c r="W2" s="73">
        <v>2035</v>
      </c>
      <c r="X2" s="73">
        <v>2036</v>
      </c>
      <c r="Y2" s="73">
        <v>2037</v>
      </c>
      <c r="Z2" s="73">
        <v>2038</v>
      </c>
      <c r="AA2" s="73">
        <v>2039</v>
      </c>
      <c r="AB2" s="73">
        <v>2040</v>
      </c>
      <c r="AC2" s="73">
        <v>2041</v>
      </c>
      <c r="AD2" s="73">
        <v>2042</v>
      </c>
      <c r="AE2" s="73">
        <v>2043</v>
      </c>
      <c r="AF2" s="73">
        <v>2044</v>
      </c>
      <c r="AG2" s="73">
        <v>2045</v>
      </c>
      <c r="AH2" s="73">
        <v>2046</v>
      </c>
      <c r="AI2" s="73">
        <v>2047</v>
      </c>
      <c r="AJ2" s="73">
        <v>2048</v>
      </c>
      <c r="AK2" s="73">
        <v>2049</v>
      </c>
      <c r="AL2" s="73">
        <v>2050</v>
      </c>
      <c r="AM2" s="73">
        <v>2051</v>
      </c>
      <c r="AN2" s="73">
        <v>2052</v>
      </c>
      <c r="AO2" s="73">
        <v>2053</v>
      </c>
      <c r="AP2" s="73">
        <v>2054</v>
      </c>
      <c r="AQ2" s="73">
        <v>2055</v>
      </c>
      <c r="AR2" s="73">
        <v>2056</v>
      </c>
      <c r="AS2" s="73">
        <v>2057</v>
      </c>
      <c r="AT2" s="73">
        <v>2058</v>
      </c>
      <c r="AU2" s="73">
        <v>2059</v>
      </c>
      <c r="AV2" s="73">
        <v>2060</v>
      </c>
      <c r="AW2" s="73">
        <v>2061</v>
      </c>
      <c r="AX2" s="73">
        <v>2062</v>
      </c>
      <c r="AY2" s="73">
        <v>2063</v>
      </c>
      <c r="AZ2" s="73">
        <v>2064</v>
      </c>
      <c r="BA2" s="73">
        <v>2065</v>
      </c>
    </row>
    <row r="3" spans="1:53">
      <c r="A3" t="s">
        <v>1013</v>
      </c>
      <c r="B3">
        <v>2024</v>
      </c>
      <c r="C3">
        <v>2025</v>
      </c>
      <c r="E3" t="s">
        <v>186</v>
      </c>
      <c r="F3" s="73" t="s">
        <v>1180</v>
      </c>
      <c r="G3" s="73">
        <v>8</v>
      </c>
      <c r="H3">
        <v>1986</v>
      </c>
      <c r="I3" s="73">
        <v>2</v>
      </c>
      <c r="J3" s="73" t="s">
        <v>1197</v>
      </c>
      <c r="K3" s="73" t="s">
        <v>1230</v>
      </c>
      <c r="L3" s="73">
        <v>2025</v>
      </c>
    </row>
    <row r="4" spans="1:53">
      <c r="A4" t="s">
        <v>1149</v>
      </c>
      <c r="B4" s="1" t="s">
        <v>1047</v>
      </c>
      <c r="C4" s="180" t="s">
        <v>1164</v>
      </c>
      <c r="E4" t="s">
        <v>188</v>
      </c>
      <c r="F4" s="73" t="s">
        <v>1181</v>
      </c>
      <c r="G4" s="73">
        <v>9</v>
      </c>
      <c r="H4">
        <v>1987</v>
      </c>
      <c r="I4" s="73">
        <v>3</v>
      </c>
      <c r="J4" s="73" t="s">
        <v>356</v>
      </c>
      <c r="L4">
        <v>2026</v>
      </c>
    </row>
    <row r="5" spans="1:53">
      <c r="A5" t="s">
        <v>1046</v>
      </c>
      <c r="B5" s="1" t="s">
        <v>1048</v>
      </c>
      <c r="C5" s="180" t="s">
        <v>1165</v>
      </c>
      <c r="E5" t="s">
        <v>190</v>
      </c>
      <c r="F5" s="73" t="s">
        <v>1182</v>
      </c>
      <c r="G5" s="73">
        <v>10</v>
      </c>
      <c r="H5">
        <v>1988</v>
      </c>
      <c r="I5" s="73">
        <v>4</v>
      </c>
      <c r="L5" s="73">
        <v>2027</v>
      </c>
    </row>
    <row r="6" spans="1:53">
      <c r="A6" t="s">
        <v>1239</v>
      </c>
      <c r="B6" s="1" t="s">
        <v>1240</v>
      </c>
      <c r="C6" s="1" t="s">
        <v>1047</v>
      </c>
      <c r="E6" t="s">
        <v>192</v>
      </c>
      <c r="F6" s="73" t="s">
        <v>1183</v>
      </c>
      <c r="G6" s="73">
        <v>11</v>
      </c>
      <c r="H6">
        <v>1989</v>
      </c>
      <c r="I6" s="73">
        <v>5</v>
      </c>
      <c r="L6" s="73">
        <v>2028</v>
      </c>
    </row>
    <row r="7" spans="1:53">
      <c r="A7" t="s">
        <v>1241</v>
      </c>
      <c r="B7">
        <v>2023</v>
      </c>
      <c r="C7">
        <v>2024</v>
      </c>
      <c r="F7" s="73" t="s">
        <v>1184</v>
      </c>
      <c r="G7" s="73">
        <v>12</v>
      </c>
      <c r="H7">
        <v>1990</v>
      </c>
      <c r="I7" s="73">
        <v>6</v>
      </c>
      <c r="L7">
        <v>2029</v>
      </c>
    </row>
    <row r="8" spans="1:53">
      <c r="F8" s="73" t="s">
        <v>1185</v>
      </c>
      <c r="G8" s="73">
        <v>1</v>
      </c>
      <c r="H8">
        <v>1991</v>
      </c>
      <c r="I8" s="73">
        <v>7</v>
      </c>
      <c r="L8" s="73">
        <v>2030</v>
      </c>
    </row>
    <row r="9" spans="1:53">
      <c r="F9" s="73" t="s">
        <v>1186</v>
      </c>
      <c r="G9" s="73">
        <v>2</v>
      </c>
      <c r="H9">
        <v>1992</v>
      </c>
      <c r="I9" s="73">
        <v>8</v>
      </c>
      <c r="L9" s="73">
        <v>2031</v>
      </c>
    </row>
    <row r="10" spans="1:53">
      <c r="F10" s="73" t="s">
        <v>1187</v>
      </c>
      <c r="G10" s="73">
        <v>3</v>
      </c>
      <c r="H10">
        <v>1993</v>
      </c>
      <c r="I10" s="73">
        <v>9</v>
      </c>
      <c r="L10">
        <v>2032</v>
      </c>
    </row>
    <row r="11" spans="1:53">
      <c r="F11" s="73" t="s">
        <v>1188</v>
      </c>
      <c r="G11" s="73">
        <v>4</v>
      </c>
      <c r="H11">
        <v>1994</v>
      </c>
      <c r="I11" s="73">
        <v>10</v>
      </c>
      <c r="L11" s="73">
        <v>2033</v>
      </c>
    </row>
    <row r="12" spans="1:53">
      <c r="F12" s="73" t="s">
        <v>1189</v>
      </c>
      <c r="G12" s="73">
        <v>5</v>
      </c>
      <c r="H12">
        <v>1995</v>
      </c>
      <c r="I12" s="73">
        <v>11</v>
      </c>
      <c r="L12" s="73">
        <v>2034</v>
      </c>
    </row>
    <row r="13" spans="1:53">
      <c r="F13" s="73" t="s">
        <v>1190</v>
      </c>
      <c r="G13" s="73">
        <v>6</v>
      </c>
      <c r="H13">
        <v>1996</v>
      </c>
      <c r="I13" s="73">
        <v>12</v>
      </c>
      <c r="L13">
        <v>2035</v>
      </c>
    </row>
    <row r="14" spans="1:53">
      <c r="H14">
        <v>1997</v>
      </c>
      <c r="I14" s="73">
        <v>13</v>
      </c>
      <c r="L14" s="73">
        <v>2036</v>
      </c>
    </row>
    <row r="15" spans="1:53">
      <c r="H15">
        <v>1998</v>
      </c>
      <c r="I15" s="73">
        <v>14</v>
      </c>
      <c r="L15" s="73">
        <v>2037</v>
      </c>
    </row>
    <row r="16" spans="1:53">
      <c r="H16">
        <v>1999</v>
      </c>
      <c r="I16" s="73">
        <v>15</v>
      </c>
      <c r="L16">
        <v>2038</v>
      </c>
    </row>
    <row r="17" spans="8:12">
      <c r="H17">
        <v>2000</v>
      </c>
      <c r="I17" s="73">
        <v>16</v>
      </c>
      <c r="L17" s="73">
        <v>2039</v>
      </c>
    </row>
    <row r="18" spans="8:12">
      <c r="H18">
        <v>2001</v>
      </c>
      <c r="I18" s="73">
        <v>17</v>
      </c>
      <c r="L18" s="73">
        <v>2040</v>
      </c>
    </row>
    <row r="19" spans="8:12">
      <c r="H19">
        <v>2002</v>
      </c>
      <c r="I19" s="73">
        <v>18</v>
      </c>
      <c r="L19">
        <v>2041</v>
      </c>
    </row>
    <row r="20" spans="8:12">
      <c r="H20">
        <v>2003</v>
      </c>
      <c r="I20" s="73">
        <v>19</v>
      </c>
      <c r="L20" s="73">
        <v>2042</v>
      </c>
    </row>
    <row r="21" spans="8:12">
      <c r="H21">
        <v>2004</v>
      </c>
      <c r="I21" s="73">
        <v>20</v>
      </c>
      <c r="L21" s="73">
        <v>2043</v>
      </c>
    </row>
    <row r="22" spans="8:12">
      <c r="H22">
        <v>2005</v>
      </c>
      <c r="I22" s="73">
        <v>21</v>
      </c>
      <c r="L22">
        <v>2044</v>
      </c>
    </row>
    <row r="23" spans="8:12">
      <c r="H23">
        <v>2006</v>
      </c>
      <c r="I23" s="73">
        <v>22</v>
      </c>
      <c r="L23" s="73">
        <v>2045</v>
      </c>
    </row>
    <row r="24" spans="8:12">
      <c r="H24">
        <v>2007</v>
      </c>
      <c r="I24" s="73">
        <v>23</v>
      </c>
      <c r="L24" s="73">
        <v>2046</v>
      </c>
    </row>
    <row r="25" spans="8:12">
      <c r="H25">
        <v>2008</v>
      </c>
      <c r="I25" s="73">
        <v>24</v>
      </c>
      <c r="L25">
        <v>2047</v>
      </c>
    </row>
    <row r="26" spans="8:12">
      <c r="H26">
        <v>2009</v>
      </c>
      <c r="I26" s="73">
        <v>25</v>
      </c>
      <c r="L26" s="73">
        <v>2048</v>
      </c>
    </row>
    <row r="27" spans="8:12">
      <c r="H27">
        <v>2010</v>
      </c>
      <c r="I27" s="73">
        <v>26</v>
      </c>
      <c r="L27" s="73">
        <v>2049</v>
      </c>
    </row>
    <row r="28" spans="8:12">
      <c r="H28">
        <v>2011</v>
      </c>
      <c r="I28" s="73">
        <v>27</v>
      </c>
      <c r="L28">
        <v>2050</v>
      </c>
    </row>
    <row r="29" spans="8:12">
      <c r="H29">
        <v>2012</v>
      </c>
      <c r="I29" s="73">
        <v>28</v>
      </c>
      <c r="L29" s="73">
        <v>2051</v>
      </c>
    </row>
    <row r="30" spans="8:12">
      <c r="H30">
        <v>2013</v>
      </c>
      <c r="I30" s="73">
        <v>29</v>
      </c>
      <c r="L30" s="73">
        <v>2052</v>
      </c>
    </row>
    <row r="31" spans="8:12">
      <c r="H31">
        <v>2014</v>
      </c>
      <c r="I31" s="73">
        <v>30</v>
      </c>
      <c r="L31">
        <v>2053</v>
      </c>
    </row>
    <row r="32" spans="8:12">
      <c r="H32">
        <v>2015</v>
      </c>
      <c r="I32" s="73">
        <v>31</v>
      </c>
      <c r="L32" s="73">
        <v>2054</v>
      </c>
    </row>
    <row r="33" spans="8:12">
      <c r="H33">
        <v>2016</v>
      </c>
      <c r="I33" s="73">
        <v>32</v>
      </c>
      <c r="L33" s="73">
        <v>2055</v>
      </c>
    </row>
    <row r="34" spans="8:12">
      <c r="H34">
        <v>2017</v>
      </c>
      <c r="I34" s="73">
        <v>33</v>
      </c>
      <c r="L34">
        <v>2056</v>
      </c>
    </row>
    <row r="35" spans="8:12">
      <c r="H35">
        <v>2018</v>
      </c>
      <c r="I35" s="73">
        <v>34</v>
      </c>
      <c r="L35" s="73">
        <v>2057</v>
      </c>
    </row>
    <row r="36" spans="8:12">
      <c r="H36">
        <v>2019</v>
      </c>
      <c r="I36" s="73">
        <v>35</v>
      </c>
      <c r="L36" s="73">
        <v>2058</v>
      </c>
    </row>
    <row r="37" spans="8:12">
      <c r="H37">
        <v>2020</v>
      </c>
      <c r="I37" s="73">
        <v>36</v>
      </c>
      <c r="L37">
        <v>2059</v>
      </c>
    </row>
    <row r="38" spans="8:12">
      <c r="H38">
        <v>2021</v>
      </c>
      <c r="I38" s="73">
        <v>37</v>
      </c>
      <c r="L38" s="73">
        <v>2060</v>
      </c>
    </row>
    <row r="39" spans="8:12">
      <c r="H39">
        <v>2022</v>
      </c>
      <c r="I39" s="73">
        <v>38</v>
      </c>
      <c r="L39" s="73">
        <v>2061</v>
      </c>
    </row>
    <row r="40" spans="8:12">
      <c r="H40">
        <v>2023</v>
      </c>
      <c r="I40" s="73">
        <v>39</v>
      </c>
      <c r="L40">
        <v>2062</v>
      </c>
    </row>
    <row r="41" spans="8:12">
      <c r="H41">
        <v>2024</v>
      </c>
      <c r="I41" s="73">
        <v>40</v>
      </c>
      <c r="L41" s="73">
        <v>2063</v>
      </c>
    </row>
    <row r="42" spans="8:12">
      <c r="H42">
        <v>2025</v>
      </c>
      <c r="L42" s="73">
        <v>2064</v>
      </c>
    </row>
    <row r="43" spans="8:12">
      <c r="L43">
        <v>2065</v>
      </c>
    </row>
  </sheetData>
  <sheetProtection algorithmName="SHA-512" hashValue="QLELKNyl22EzuMFJMrlAVsGpPyBUUuebyeHtl2LjeVgevFxaacOl4iMeuXMGx4k6D8mMMAGJynnhRxGaIwroqQ==" saltValue="yjyKVfiGIzaZiiyPfxzkUw==" spinCount="100000" sheet="1" objects="1" scenarios="1"/>
  <phoneticPr fontId="29"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Table of Contents</vt:lpstr>
      <vt:lpstr>Helpful Infomation</vt:lpstr>
      <vt:lpstr>Parish Info</vt:lpstr>
      <vt:lpstr>Data Entry</vt:lpstr>
      <vt:lpstr>COVID-19</vt:lpstr>
      <vt:lpstr>Restricted Reconciliation</vt:lpstr>
      <vt:lpstr>Explanations</vt:lpstr>
      <vt:lpstr>Net Assets Roll Forward</vt:lpstr>
      <vt:lpstr>Drop down options</vt:lpstr>
      <vt:lpstr>Depreciation Schedule</vt:lpstr>
      <vt:lpstr>Depreciation Calculation</vt:lpstr>
      <vt:lpstr>Balance Sheet</vt:lpstr>
      <vt:lpstr>Consolidated - Profit &amp; Loss</vt:lpstr>
      <vt:lpstr>School - Profit &amp; Loss</vt:lpstr>
      <vt:lpstr>Assessment Calculation</vt:lpstr>
      <vt:lpstr>Cover Letter</vt:lpstr>
      <vt:lpstr>'Balance Sheet'!Print_Area</vt:lpstr>
      <vt:lpstr>'Consolidated - Profit &amp; Loss'!Print_Area</vt:lpstr>
      <vt:lpstr>'Cover Letter'!Print_Area</vt:lpstr>
      <vt:lpstr>'COVID-19'!Print_Area</vt:lpstr>
      <vt:lpstr>'Data Entry'!Print_Area</vt:lpstr>
      <vt:lpstr>Explanations!Print_Area</vt:lpstr>
      <vt:lpstr>'Helpful Infomation'!Print_Area</vt:lpstr>
      <vt:lpstr>'Restricted Reconciliation'!Print_Area</vt:lpstr>
      <vt:lpstr>'School - Profit &amp; Loss'!Print_Area</vt:lpstr>
      <vt:lpstr>'Data Entry'!Print_Titles</vt:lpstr>
      <vt:lpstr>Schools</vt:lpstr>
    </vt:vector>
  </TitlesOfParts>
  <Company>Archdiocese of Milwaukee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Hoeller</dc:creator>
  <cp:lastModifiedBy>Michael Waddell</cp:lastModifiedBy>
  <cp:lastPrinted>2025-02-20T16:31:20Z</cp:lastPrinted>
  <dcterms:created xsi:type="dcterms:W3CDTF">2003-06-26T21:04:36Z</dcterms:created>
  <dcterms:modified xsi:type="dcterms:W3CDTF">2025-07-21T18:16:40Z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e9706f-2cb2-40b6-9f97-e27dd4a58bd0_Enabled">
    <vt:lpwstr>true</vt:lpwstr>
  </property>
  <property fmtid="{D5CDD505-2E9C-101B-9397-08002B2CF9AE}" pid="3" name="MSIP_Label_d9e9706f-2cb2-40b6-9f97-e27dd4a58bd0_SetDate">
    <vt:lpwstr>2025-07-01T15:35:11Z</vt:lpwstr>
  </property>
  <property fmtid="{D5CDD505-2E9C-101B-9397-08002B2CF9AE}" pid="4" name="MSIP_Label_d9e9706f-2cb2-40b6-9f97-e27dd4a58bd0_Method">
    <vt:lpwstr>Privileged</vt:lpwstr>
  </property>
  <property fmtid="{D5CDD505-2E9C-101B-9397-08002B2CF9AE}" pid="5" name="MSIP_Label_d9e9706f-2cb2-40b6-9f97-e27dd4a58bd0_Name">
    <vt:lpwstr>No Encryption</vt:lpwstr>
  </property>
  <property fmtid="{D5CDD505-2E9C-101B-9397-08002B2CF9AE}" pid="6" name="MSIP_Label_d9e9706f-2cb2-40b6-9f97-e27dd4a58bd0_SiteId">
    <vt:lpwstr>72adedbf-a13e-46fe-9c62-da7c0a681765</vt:lpwstr>
  </property>
  <property fmtid="{D5CDD505-2E9C-101B-9397-08002B2CF9AE}" pid="7" name="MSIP_Label_d9e9706f-2cb2-40b6-9f97-e27dd4a58bd0_ActionId">
    <vt:lpwstr>920af695-9832-41e8-b309-3f10fda1652b</vt:lpwstr>
  </property>
  <property fmtid="{D5CDD505-2E9C-101B-9397-08002B2CF9AE}" pid="8" name="MSIP_Label_d9e9706f-2cb2-40b6-9f97-e27dd4a58bd0_ContentBits">
    <vt:lpwstr>0</vt:lpwstr>
  </property>
  <property fmtid="{D5CDD505-2E9C-101B-9397-08002B2CF9AE}" pid="9" name="MSIP_Label_d9e9706f-2cb2-40b6-9f97-e27dd4a58bd0_Tag">
    <vt:lpwstr>10, 0, 1, 1</vt:lpwstr>
  </property>
</Properties>
</file>